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jcastillo/Downloads/"/>
    </mc:Choice>
  </mc:AlternateContent>
  <xr:revisionPtr revIDLastSave="0" documentId="13_ncr:1_{66861581-9433-3648-93C0-92A137F02238}" xr6:coauthVersionLast="47" xr6:coauthVersionMax="47" xr10:uidLastSave="{00000000-0000-0000-0000-000000000000}"/>
  <bookViews>
    <workbookView xWindow="0" yWindow="500" windowWidth="33600" windowHeight="20500" xr2:uid="{00000000-000D-0000-FFFF-FFFF00000000}"/>
  </bookViews>
  <sheets>
    <sheet name="Rebar Cutting List" sheetId="2" r:id="rId1"/>
    <sheet name="Features" sheetId="3" r:id="rId2"/>
    <sheet name="Editable Copy" sheetId="4" r:id="rId3"/>
  </sheets>
  <definedNames>
    <definedName name="_xlnm.Print_Area" localSheetId="0">'Rebar Cutting List'!$A$1:$BA$122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75" i="2" l="1"/>
  <c r="AK75" i="2"/>
  <c r="AA75" i="2"/>
  <c r="V75" i="2"/>
  <c r="AN74" i="2"/>
  <c r="AK74" i="2"/>
  <c r="AA74" i="2"/>
  <c r="V74" i="2"/>
  <c r="BN74" i="2" s="1"/>
  <c r="AN73" i="2"/>
  <c r="AK73" i="2"/>
  <c r="AA73" i="2"/>
  <c r="V73" i="2"/>
  <c r="BJ73" i="2" s="1"/>
  <c r="BP73" i="2" s="1"/>
  <c r="AN72" i="2"/>
  <c r="AK72" i="2"/>
  <c r="AA72" i="2"/>
  <c r="V72" i="2"/>
  <c r="BJ72" i="2" s="1"/>
  <c r="BP72" i="2" s="1"/>
  <c r="AN71" i="2"/>
  <c r="AK71" i="2"/>
  <c r="AA71" i="2"/>
  <c r="V71" i="2"/>
  <c r="BK71" i="2" s="1"/>
  <c r="AN70" i="2"/>
  <c r="AK70" i="2"/>
  <c r="AA70" i="2"/>
  <c r="V70" i="2"/>
  <c r="BL70" i="2" s="1"/>
  <c r="BR70" i="2" s="1"/>
  <c r="AN69" i="2"/>
  <c r="AK69" i="2"/>
  <c r="AA69" i="2"/>
  <c r="V69" i="2"/>
  <c r="BL69" i="2" s="1"/>
  <c r="BR69" i="2" s="1"/>
  <c r="BK73" i="2" l="1"/>
  <c r="AD73" i="2"/>
  <c r="BN73" i="2"/>
  <c r="BJ69" i="2"/>
  <c r="BP69" i="2" s="1"/>
  <c r="BK69" i="2"/>
  <c r="BQ69" i="2" s="1"/>
  <c r="BN69" i="2"/>
  <c r="BT69" i="2" s="1"/>
  <c r="BN70" i="2"/>
  <c r="BM69" i="2"/>
  <c r="BS69" i="2" s="1"/>
  <c r="BT74" i="2"/>
  <c r="AD74" i="2"/>
  <c r="AD70" i="2"/>
  <c r="BK72" i="2"/>
  <c r="BQ72" i="2" s="1"/>
  <c r="AD69" i="2"/>
  <c r="BJ74" i="2"/>
  <c r="BP74" i="2" s="1"/>
  <c r="BT73" i="2"/>
  <c r="BM70" i="2"/>
  <c r="BS70" i="2" s="1"/>
  <c r="BM74" i="2"/>
  <c r="BS74" i="2" s="1"/>
  <c r="BL71" i="2"/>
  <c r="BR71" i="2" s="1"/>
  <c r="BM71" i="2"/>
  <c r="BS71" i="2" s="1"/>
  <c r="BL72" i="2"/>
  <c r="BR72" i="2" s="1"/>
  <c r="AD71" i="2"/>
  <c r="BN71" i="2"/>
  <c r="BT71" i="2" s="1"/>
  <c r="BM72" i="2"/>
  <c r="BS72" i="2" s="1"/>
  <c r="BL73" i="2"/>
  <c r="BR73" i="2" s="1"/>
  <c r="BK74" i="2"/>
  <c r="BQ74" i="2" s="1"/>
  <c r="BJ75" i="2"/>
  <c r="BP75" i="2" s="1"/>
  <c r="AD72" i="2"/>
  <c r="BN72" i="2"/>
  <c r="BT72" i="2" s="1"/>
  <c r="BM73" i="2"/>
  <c r="BS73" i="2" s="1"/>
  <c r="BL74" i="2"/>
  <c r="BR74" i="2" s="1"/>
  <c r="BK75" i="2"/>
  <c r="BQ75" i="2" s="1"/>
  <c r="BL75" i="2"/>
  <c r="BR75" i="2" s="1"/>
  <c r="BQ71" i="2"/>
  <c r="BM75" i="2"/>
  <c r="BS75" i="2" s="1"/>
  <c r="BT70" i="2"/>
  <c r="BQ73" i="2"/>
  <c r="AD75" i="2"/>
  <c r="BN75" i="2"/>
  <c r="BT75" i="2" s="1"/>
  <c r="BJ70" i="2"/>
  <c r="BP70" i="2" s="1"/>
  <c r="BK70" i="2"/>
  <c r="BQ70" i="2" s="1"/>
  <c r="BJ71" i="2"/>
  <c r="BP71" i="2" s="1"/>
  <c r="AN64" i="2"/>
  <c r="AK64" i="2"/>
  <c r="AA64" i="2"/>
  <c r="V64" i="2"/>
  <c r="BJ64" i="2" s="1"/>
  <c r="BP64" i="2" s="1"/>
  <c r="AN63" i="2"/>
  <c r="AK63" i="2"/>
  <c r="AA63" i="2"/>
  <c r="V63" i="2"/>
  <c r="BL63" i="2" s="1"/>
  <c r="BR63" i="2" s="1"/>
  <c r="AN62" i="2"/>
  <c r="AK62" i="2"/>
  <c r="AA62" i="2"/>
  <c r="V62" i="2"/>
  <c r="BK62" i="2" s="1"/>
  <c r="AN61" i="2"/>
  <c r="AK61" i="2"/>
  <c r="AA61" i="2"/>
  <c r="V61" i="2"/>
  <c r="BJ61" i="2" s="1"/>
  <c r="BP61" i="2" s="1"/>
  <c r="AN60" i="2"/>
  <c r="AK60" i="2"/>
  <c r="AA60" i="2"/>
  <c r="V60" i="2"/>
  <c r="BK60" i="2" s="1"/>
  <c r="AN59" i="2"/>
  <c r="AK59" i="2"/>
  <c r="AA59" i="2"/>
  <c r="V59" i="2"/>
  <c r="BK59" i="2" s="1"/>
  <c r="AN58" i="2"/>
  <c r="AK58" i="2"/>
  <c r="AA58" i="2"/>
  <c r="V58" i="2"/>
  <c r="BJ58" i="2" s="1"/>
  <c r="BP58" i="2" s="1"/>
  <c r="AN57" i="2"/>
  <c r="AK57" i="2"/>
  <c r="AA57" i="2"/>
  <c r="V57" i="2"/>
  <c r="BK57" i="2" s="1"/>
  <c r="BQ57" i="2" s="1"/>
  <c r="AN56" i="2"/>
  <c r="AK56" i="2"/>
  <c r="AA56" i="2"/>
  <c r="V56" i="2"/>
  <c r="BL56" i="2" s="1"/>
  <c r="BR56" i="2" s="1"/>
  <c r="AN55" i="2"/>
  <c r="AK55" i="2"/>
  <c r="AA55" i="2"/>
  <c r="V55" i="2"/>
  <c r="BM55" i="2" s="1"/>
  <c r="AN50" i="2"/>
  <c r="AK50" i="2"/>
  <c r="AA50" i="2"/>
  <c r="V50" i="2"/>
  <c r="BJ50" i="2" s="1"/>
  <c r="BP50" i="2" s="1"/>
  <c r="AN49" i="2"/>
  <c r="AK49" i="2"/>
  <c r="AA49" i="2"/>
  <c r="V49" i="2"/>
  <c r="BN49" i="2" s="1"/>
  <c r="BT49" i="2" s="1"/>
  <c r="AN48" i="2"/>
  <c r="AK48" i="2"/>
  <c r="AA48" i="2"/>
  <c r="V48" i="2"/>
  <c r="AN47" i="2"/>
  <c r="AK47" i="2"/>
  <c r="AA47" i="2"/>
  <c r="V47" i="2"/>
  <c r="AN46" i="2"/>
  <c r="AK46" i="2"/>
  <c r="AA46" i="2"/>
  <c r="V46" i="2"/>
  <c r="BN46" i="2" s="1"/>
  <c r="AN45" i="2"/>
  <c r="AK45" i="2"/>
  <c r="AA45" i="2"/>
  <c r="V45" i="2"/>
  <c r="BK45" i="2" s="1"/>
  <c r="AN44" i="2"/>
  <c r="AK44" i="2"/>
  <c r="AA44" i="2"/>
  <c r="V44" i="2"/>
  <c r="BJ44" i="2" s="1"/>
  <c r="BP44" i="2" s="1"/>
  <c r="AN43" i="2"/>
  <c r="AK43" i="2"/>
  <c r="AA43" i="2"/>
  <c r="V43" i="2"/>
  <c r="BK43" i="2" s="1"/>
  <c r="AN42" i="2"/>
  <c r="AK42" i="2"/>
  <c r="AA42" i="2"/>
  <c r="V42" i="2"/>
  <c r="BL42" i="2" s="1"/>
  <c r="BR42" i="2" s="1"/>
  <c r="AN41" i="2"/>
  <c r="AK41" i="2"/>
  <c r="AA41" i="2"/>
  <c r="V41" i="2"/>
  <c r="BM41" i="2" s="1"/>
  <c r="BS41" i="2" s="1"/>
  <c r="BV69" i="2" l="1"/>
  <c r="AO69" i="2" s="1"/>
  <c r="DE69" i="2" s="1"/>
  <c r="BN63" i="2"/>
  <c r="BT63" i="2" s="1"/>
  <c r="BK56" i="2"/>
  <c r="BQ56" i="2" s="1"/>
  <c r="BN56" i="2"/>
  <c r="BV73" i="2"/>
  <c r="AO73" i="2" s="1"/>
  <c r="CJ73" i="2" s="1"/>
  <c r="AD48" i="2"/>
  <c r="CS69" i="2"/>
  <c r="DB69" i="2"/>
  <c r="DH69" i="2"/>
  <c r="CG69" i="2"/>
  <c r="AC76" i="2"/>
  <c r="CV69" i="2"/>
  <c r="DN69" i="2"/>
  <c r="CA69" i="2"/>
  <c r="DJ69" i="2"/>
  <c r="CM69" i="2"/>
  <c r="CP69" i="2"/>
  <c r="CD69" i="2"/>
  <c r="CZ69" i="2"/>
  <c r="DD69" i="2"/>
  <c r="DK69" i="2"/>
  <c r="BY69" i="2"/>
  <c r="DR69" i="2"/>
  <c r="BN57" i="2"/>
  <c r="BT57" i="2" s="1"/>
  <c r="BJ62" i="2"/>
  <c r="BP62" i="2" s="1"/>
  <c r="CR69" i="2"/>
  <c r="CX69" i="2"/>
  <c r="DP69" i="2"/>
  <c r="DF69" i="2"/>
  <c r="CK69" i="2"/>
  <c r="BJ60" i="2"/>
  <c r="BP60" i="2" s="1"/>
  <c r="AL69" i="2"/>
  <c r="AM69" i="2" s="1"/>
  <c r="CE69" i="2" s="1"/>
  <c r="CH69" i="2"/>
  <c r="CN69" i="2"/>
  <c r="CL69" i="2"/>
  <c r="BZ69" i="2"/>
  <c r="BM60" i="2"/>
  <c r="BS60" i="2" s="1"/>
  <c r="CF69" i="2"/>
  <c r="CW69" i="2"/>
  <c r="DQ69" i="2"/>
  <c r="CB69" i="2"/>
  <c r="AD56" i="2"/>
  <c r="BV72" i="2"/>
  <c r="AO72" i="2" s="1"/>
  <c r="CK72" i="2" s="1"/>
  <c r="CT69" i="2"/>
  <c r="CJ69" i="2"/>
  <c r="BX69" i="2"/>
  <c r="BV74" i="2"/>
  <c r="AO74" i="2" s="1"/>
  <c r="CJ74" i="2" s="1"/>
  <c r="DI69" i="2"/>
  <c r="DL69" i="2"/>
  <c r="DO69" i="2"/>
  <c r="BV70" i="2"/>
  <c r="AO70" i="2" s="1"/>
  <c r="BM56" i="2"/>
  <c r="BS56" i="2" s="1"/>
  <c r="BL58" i="2"/>
  <c r="BR58" i="2" s="1"/>
  <c r="AD63" i="2"/>
  <c r="CK73" i="2"/>
  <c r="DJ73" i="2"/>
  <c r="AD57" i="2"/>
  <c r="BV75" i="2"/>
  <c r="AO75" i="2" s="1"/>
  <c r="BJ63" i="2"/>
  <c r="BP63" i="2" s="1"/>
  <c r="BJ57" i="2"/>
  <c r="BP57" i="2" s="1"/>
  <c r="BK63" i="2"/>
  <c r="BQ63" i="2" s="1"/>
  <c r="BM57" i="2"/>
  <c r="BS57" i="2" s="1"/>
  <c r="BM63" i="2"/>
  <c r="BS63" i="2" s="1"/>
  <c r="BV71" i="2"/>
  <c r="AO71" i="2" s="1"/>
  <c r="BL55" i="2"/>
  <c r="BR55" i="2" s="1"/>
  <c r="AD55" i="2"/>
  <c r="BN55" i="2"/>
  <c r="BT55" i="2" s="1"/>
  <c r="BL57" i="2"/>
  <c r="BR57" i="2" s="1"/>
  <c r="BK58" i="2"/>
  <c r="BQ58" i="2" s="1"/>
  <c r="BJ59" i="2"/>
  <c r="BP59" i="2" s="1"/>
  <c r="AD58" i="2"/>
  <c r="BN58" i="2"/>
  <c r="BT58" i="2" s="1"/>
  <c r="BM59" i="2"/>
  <c r="BS59" i="2" s="1"/>
  <c r="BL60" i="2"/>
  <c r="BR60" i="2" s="1"/>
  <c r="BK61" i="2"/>
  <c r="BQ61" i="2" s="1"/>
  <c r="BN59" i="2"/>
  <c r="BT59" i="2" s="1"/>
  <c r="AD60" i="2"/>
  <c r="BN60" i="2"/>
  <c r="BT60" i="2" s="1"/>
  <c r="BM61" i="2"/>
  <c r="BS61" i="2" s="1"/>
  <c r="BL62" i="2"/>
  <c r="BR62" i="2" s="1"/>
  <c r="BL61" i="2"/>
  <c r="BR61" i="2" s="1"/>
  <c r="BT56" i="2"/>
  <c r="BQ59" i="2"/>
  <c r="AD61" i="2"/>
  <c r="BN61" i="2"/>
  <c r="BT61" i="2" s="1"/>
  <c r="BM62" i="2"/>
  <c r="BS62" i="2" s="1"/>
  <c r="BK64" i="2"/>
  <c r="BQ64" i="2" s="1"/>
  <c r="BM58" i="2"/>
  <c r="BS58" i="2" s="1"/>
  <c r="BL59" i="2"/>
  <c r="BR59" i="2" s="1"/>
  <c r="AD59" i="2"/>
  <c r="BQ60" i="2"/>
  <c r="AD62" i="2"/>
  <c r="BN62" i="2"/>
  <c r="BT62" i="2" s="1"/>
  <c r="BL64" i="2"/>
  <c r="BR64" i="2" s="1"/>
  <c r="BS55" i="2"/>
  <c r="BJ55" i="2"/>
  <c r="BP55" i="2" s="1"/>
  <c r="BM64" i="2"/>
  <c r="BS64" i="2" s="1"/>
  <c r="BK55" i="2"/>
  <c r="BQ55" i="2" s="1"/>
  <c r="BJ56" i="2"/>
  <c r="BP56" i="2" s="1"/>
  <c r="BQ62" i="2"/>
  <c r="AD64" i="2"/>
  <c r="BN64" i="2"/>
  <c r="BT64" i="2" s="1"/>
  <c r="AD49" i="2"/>
  <c r="AD46" i="2"/>
  <c r="BJ46" i="2"/>
  <c r="BP46" i="2" s="1"/>
  <c r="BK46" i="2"/>
  <c r="BQ46" i="2" s="1"/>
  <c r="BM46" i="2"/>
  <c r="BS46" i="2" s="1"/>
  <c r="BJ42" i="2"/>
  <c r="BP42" i="2" s="1"/>
  <c r="BK44" i="2"/>
  <c r="BQ44" i="2" s="1"/>
  <c r="BK42" i="2"/>
  <c r="BQ42" i="2" s="1"/>
  <c r="BM42" i="2"/>
  <c r="BS42" i="2" s="1"/>
  <c r="BN42" i="2"/>
  <c r="BT42" i="2" s="1"/>
  <c r="AD41" i="2"/>
  <c r="BJ49" i="2"/>
  <c r="BP49" i="2" s="1"/>
  <c r="BK41" i="2"/>
  <c r="BQ41" i="2" s="1"/>
  <c r="BN41" i="2"/>
  <c r="BT41" i="2" s="1"/>
  <c r="BJ45" i="2"/>
  <c r="BP45" i="2" s="1"/>
  <c r="BK49" i="2"/>
  <c r="BQ49" i="2" s="1"/>
  <c r="BM49" i="2"/>
  <c r="BS49" i="2" s="1"/>
  <c r="BT46" i="2"/>
  <c r="AD42" i="2"/>
  <c r="AD43" i="2"/>
  <c r="BN43" i="2"/>
  <c r="BT43" i="2" s="1"/>
  <c r="BM44" i="2"/>
  <c r="BS44" i="2" s="1"/>
  <c r="BL45" i="2"/>
  <c r="BR45" i="2" s="1"/>
  <c r="BJ47" i="2"/>
  <c r="BP47" i="2" s="1"/>
  <c r="AD44" i="2"/>
  <c r="BN44" i="2"/>
  <c r="BT44" i="2" s="1"/>
  <c r="BM45" i="2"/>
  <c r="BS45" i="2" s="1"/>
  <c r="BL46" i="2"/>
  <c r="BR46" i="2" s="1"/>
  <c r="BK47" i="2"/>
  <c r="BQ47" i="2" s="1"/>
  <c r="BJ48" i="2"/>
  <c r="BP48" i="2" s="1"/>
  <c r="BQ43" i="2"/>
  <c r="AD45" i="2"/>
  <c r="BN45" i="2"/>
  <c r="BT45" i="2" s="1"/>
  <c r="BL47" i="2"/>
  <c r="BR47" i="2" s="1"/>
  <c r="BK48" i="2"/>
  <c r="BQ48" i="2" s="1"/>
  <c r="BL43" i="2"/>
  <c r="BR43" i="2" s="1"/>
  <c r="BM47" i="2"/>
  <c r="BS47" i="2" s="1"/>
  <c r="BL48" i="2"/>
  <c r="BR48" i="2" s="1"/>
  <c r="BQ45" i="2"/>
  <c r="AD47" i="2"/>
  <c r="BN47" i="2"/>
  <c r="BT47" i="2" s="1"/>
  <c r="BM48" i="2"/>
  <c r="BS48" i="2" s="1"/>
  <c r="BL49" i="2"/>
  <c r="BR49" i="2" s="1"/>
  <c r="BK50" i="2"/>
  <c r="BQ50" i="2" s="1"/>
  <c r="BL44" i="2"/>
  <c r="BR44" i="2" s="1"/>
  <c r="BN48" i="2"/>
  <c r="BT48" i="2" s="1"/>
  <c r="BL50" i="2"/>
  <c r="BR50" i="2" s="1"/>
  <c r="BM43" i="2"/>
  <c r="BS43" i="2" s="1"/>
  <c r="BJ41" i="2"/>
  <c r="BP41" i="2" s="1"/>
  <c r="BM50" i="2"/>
  <c r="BS50" i="2" s="1"/>
  <c r="AD50" i="2"/>
  <c r="BN50" i="2"/>
  <c r="BT50" i="2" s="1"/>
  <c r="BJ43" i="2"/>
  <c r="BP43" i="2" s="1"/>
  <c r="BL41" i="2"/>
  <c r="BR41" i="2" s="1"/>
  <c r="AN33" i="2"/>
  <c r="AK33" i="2"/>
  <c r="AA33" i="2"/>
  <c r="V33" i="2"/>
  <c r="BN33" i="2" s="1"/>
  <c r="AN32" i="2"/>
  <c r="AK32" i="2"/>
  <c r="AA32" i="2"/>
  <c r="V32" i="2"/>
  <c r="AN31" i="2"/>
  <c r="AK31" i="2"/>
  <c r="AA31" i="2"/>
  <c r="V31" i="2"/>
  <c r="BM31" i="2" s="1"/>
  <c r="BS31" i="2" s="1"/>
  <c r="AN36" i="2"/>
  <c r="AK36" i="2"/>
  <c r="AA36" i="2"/>
  <c r="V36" i="2"/>
  <c r="BM36" i="2" s="1"/>
  <c r="AN35" i="2"/>
  <c r="AK35" i="2"/>
  <c r="AA35" i="2"/>
  <c r="V35" i="2"/>
  <c r="BN35" i="2" s="1"/>
  <c r="AN30" i="2"/>
  <c r="AK30" i="2"/>
  <c r="AA30" i="2"/>
  <c r="V30" i="2"/>
  <c r="AN34" i="2"/>
  <c r="AK34" i="2"/>
  <c r="AA34" i="2"/>
  <c r="V34" i="2"/>
  <c r="AN29" i="2"/>
  <c r="AK29" i="2"/>
  <c r="AA29" i="2"/>
  <c r="V29" i="2"/>
  <c r="BM29" i="2" s="1"/>
  <c r="AN28" i="2"/>
  <c r="AK28" i="2"/>
  <c r="AA28" i="2"/>
  <c r="V28" i="2"/>
  <c r="AN27" i="2"/>
  <c r="AK27" i="2"/>
  <c r="AA27" i="2"/>
  <c r="V27" i="2"/>
  <c r="BL27" i="2" s="1"/>
  <c r="BR27" i="2" s="1"/>
  <c r="AN22" i="2"/>
  <c r="AK22" i="2"/>
  <c r="AA22" i="2"/>
  <c r="V22" i="2"/>
  <c r="BM22" i="2" s="1"/>
  <c r="AN21" i="2"/>
  <c r="AK21" i="2"/>
  <c r="AA21" i="2"/>
  <c r="V21" i="2"/>
  <c r="BN21" i="2" s="1"/>
  <c r="AN20" i="2"/>
  <c r="AK20" i="2"/>
  <c r="AA20" i="2"/>
  <c r="V20" i="2"/>
  <c r="BM20" i="2" s="1"/>
  <c r="BS20" i="2" s="1"/>
  <c r="AN19" i="2"/>
  <c r="AK19" i="2"/>
  <c r="AA19" i="2"/>
  <c r="V19" i="2"/>
  <c r="BL19" i="2" s="1"/>
  <c r="AN18" i="2"/>
  <c r="AK18" i="2"/>
  <c r="AA18" i="2"/>
  <c r="V18" i="2"/>
  <c r="AN17" i="2"/>
  <c r="AK17" i="2"/>
  <c r="AA17" i="2"/>
  <c r="V17" i="2"/>
  <c r="CP73" i="2" l="1"/>
  <c r="DR73" i="2"/>
  <c r="CB73" i="2"/>
  <c r="DH73" i="2"/>
  <c r="DD73" i="2"/>
  <c r="BY73" i="2"/>
  <c r="AL73" i="2"/>
  <c r="AM73" i="2" s="1"/>
  <c r="AP73" i="2" s="1"/>
  <c r="AQ73" i="2" s="1"/>
  <c r="CF73" i="2"/>
  <c r="CX73" i="2"/>
  <c r="DL73" i="2"/>
  <c r="CF72" i="2"/>
  <c r="CQ73" i="2"/>
  <c r="CT73" i="2"/>
  <c r="CY73" i="2"/>
  <c r="DK72" i="2"/>
  <c r="CT72" i="2"/>
  <c r="DB73" i="2"/>
  <c r="DI73" i="2"/>
  <c r="DN73" i="2"/>
  <c r="CD73" i="2"/>
  <c r="CG73" i="2"/>
  <c r="BX73" i="2"/>
  <c r="DP73" i="2"/>
  <c r="CR73" i="2"/>
  <c r="CH73" i="2"/>
  <c r="CL73" i="2"/>
  <c r="BZ73" i="2"/>
  <c r="DF73" i="2"/>
  <c r="CW73" i="2"/>
  <c r="CZ73" i="2"/>
  <c r="CN73" i="2"/>
  <c r="CM73" i="2"/>
  <c r="DK73" i="2"/>
  <c r="DO73" i="2"/>
  <c r="DC69" i="2"/>
  <c r="DC73" i="2"/>
  <c r="CE73" i="2"/>
  <c r="CV73" i="2"/>
  <c r="DQ73" i="2"/>
  <c r="CS73" i="2"/>
  <c r="CY69" i="2"/>
  <c r="CY72" i="2"/>
  <c r="DN72" i="2"/>
  <c r="CQ72" i="2"/>
  <c r="CQ69" i="2"/>
  <c r="DF72" i="2"/>
  <c r="DE73" i="2"/>
  <c r="BZ72" i="2"/>
  <c r="DH74" i="2"/>
  <c r="DO72" i="2"/>
  <c r="DL74" i="2"/>
  <c r="CP74" i="2"/>
  <c r="DQ72" i="2"/>
  <c r="CB72" i="2"/>
  <c r="CA74" i="2"/>
  <c r="CS74" i="2"/>
  <c r="CX74" i="2"/>
  <c r="DO74" i="2"/>
  <c r="DD74" i="2"/>
  <c r="AL74" i="2"/>
  <c r="AM74" i="2" s="1"/>
  <c r="BX74" i="2" s="1"/>
  <c r="DI74" i="2"/>
  <c r="DE72" i="2"/>
  <c r="DI72" i="2"/>
  <c r="CA73" i="2"/>
  <c r="BY74" i="2"/>
  <c r="DR74" i="2"/>
  <c r="CT74" i="2"/>
  <c r="CK74" i="2"/>
  <c r="CD72" i="2"/>
  <c r="CG72" i="2"/>
  <c r="BX72" i="2"/>
  <c r="CM74" i="2"/>
  <c r="CB74" i="2"/>
  <c r="CG74" i="2"/>
  <c r="CY74" i="2"/>
  <c r="CR72" i="2"/>
  <c r="CV72" i="2"/>
  <c r="CL72" i="2"/>
  <c r="CQ74" i="2"/>
  <c r="CV74" i="2"/>
  <c r="DN74" i="2"/>
  <c r="DJ72" i="2"/>
  <c r="CZ72" i="2"/>
  <c r="DP74" i="2"/>
  <c r="DE74" i="2"/>
  <c r="DJ74" i="2"/>
  <c r="BZ74" i="2"/>
  <c r="CD74" i="2"/>
  <c r="CF74" i="2"/>
  <c r="CA72" i="2"/>
  <c r="CE72" i="2"/>
  <c r="CJ72" i="2"/>
  <c r="CM72" i="2"/>
  <c r="CN74" i="2"/>
  <c r="CR74" i="2"/>
  <c r="CH74" i="2"/>
  <c r="CP72" i="2"/>
  <c r="CS72" i="2"/>
  <c r="CX72" i="2"/>
  <c r="DB72" i="2"/>
  <c r="DC74" i="2"/>
  <c r="DF74" i="2"/>
  <c r="CW74" i="2"/>
  <c r="DD72" i="2"/>
  <c r="DH72" i="2"/>
  <c r="DL72" i="2"/>
  <c r="DP72" i="2"/>
  <c r="DQ74" i="2"/>
  <c r="CL74" i="2"/>
  <c r="DK74" i="2"/>
  <c r="DR72" i="2"/>
  <c r="CN72" i="2"/>
  <c r="CH72" i="2"/>
  <c r="AP69" i="2"/>
  <c r="AQ69" i="2" s="1"/>
  <c r="BV57" i="2"/>
  <c r="AO57" i="2" s="1"/>
  <c r="DP57" i="2" s="1"/>
  <c r="CZ74" i="2"/>
  <c r="CE74" i="2"/>
  <c r="DC72" i="2"/>
  <c r="AL72" i="2"/>
  <c r="AM72" i="2" s="1"/>
  <c r="AP72" i="2" s="1"/>
  <c r="AQ72" i="2" s="1"/>
  <c r="BV63" i="2"/>
  <c r="AO63" i="2" s="1"/>
  <c r="BV56" i="2"/>
  <c r="AO56" i="2" s="1"/>
  <c r="DQ56" i="2" s="1"/>
  <c r="BV60" i="2"/>
  <c r="AO60" i="2" s="1"/>
  <c r="CK60" i="2" s="1"/>
  <c r="DL75" i="2"/>
  <c r="CX75" i="2"/>
  <c r="CJ75" i="2"/>
  <c r="CS75" i="2"/>
  <c r="DK75" i="2"/>
  <c r="CW75" i="2"/>
  <c r="CH75" i="2"/>
  <c r="DJ75" i="2"/>
  <c r="CV75" i="2"/>
  <c r="CG75" i="2"/>
  <c r="DI75" i="2"/>
  <c r="CT75" i="2"/>
  <c r="CF75" i="2"/>
  <c r="AL75" i="2"/>
  <c r="AM75" i="2" s="1"/>
  <c r="AP75" i="2" s="1"/>
  <c r="AQ75" i="2" s="1"/>
  <c r="DH75" i="2"/>
  <c r="CE75" i="2"/>
  <c r="DF75" i="2"/>
  <c r="CR75" i="2"/>
  <c r="CD75" i="2"/>
  <c r="DE75" i="2"/>
  <c r="CQ75" i="2"/>
  <c r="CB75" i="2"/>
  <c r="CK75" i="2"/>
  <c r="DR75" i="2"/>
  <c r="CP75" i="2"/>
  <c r="CA75" i="2"/>
  <c r="CY75" i="2"/>
  <c r="DQ75" i="2"/>
  <c r="DC75" i="2"/>
  <c r="CN75" i="2"/>
  <c r="DP75" i="2"/>
  <c r="DB75" i="2"/>
  <c r="CM75" i="2"/>
  <c r="BY75" i="2"/>
  <c r="DN75" i="2"/>
  <c r="DO75" i="2"/>
  <c r="CZ75" i="2"/>
  <c r="CL75" i="2"/>
  <c r="BX75" i="2"/>
  <c r="DR70" i="2"/>
  <c r="DD70" i="2"/>
  <c r="CP70" i="2"/>
  <c r="CA70" i="2"/>
  <c r="DN70" i="2"/>
  <c r="DQ70" i="2"/>
  <c r="DC70" i="2"/>
  <c r="CN70" i="2"/>
  <c r="BZ70" i="2"/>
  <c r="DB70" i="2"/>
  <c r="DO70" i="2"/>
  <c r="CL70" i="2"/>
  <c r="BX70" i="2"/>
  <c r="CK70" i="2"/>
  <c r="DP70" i="2"/>
  <c r="CM70" i="2"/>
  <c r="BY70" i="2"/>
  <c r="CY70" i="2"/>
  <c r="CZ70" i="2"/>
  <c r="DL70" i="2"/>
  <c r="CX70" i="2"/>
  <c r="CJ70" i="2"/>
  <c r="DK70" i="2"/>
  <c r="DJ70" i="2"/>
  <c r="CG70" i="2"/>
  <c r="CW70" i="2"/>
  <c r="DE70" i="2"/>
  <c r="CV70" i="2"/>
  <c r="DI70" i="2"/>
  <c r="CF70" i="2"/>
  <c r="AL70" i="2"/>
  <c r="AM70" i="2" s="1"/>
  <c r="CH70" i="2" s="1"/>
  <c r="DH70" i="2"/>
  <c r="CS70" i="2"/>
  <c r="CE70" i="2"/>
  <c r="CB70" i="2"/>
  <c r="DF70" i="2"/>
  <c r="CR70" i="2"/>
  <c r="CD70" i="2"/>
  <c r="CQ70" i="2"/>
  <c r="BV61" i="2"/>
  <c r="AO61" i="2" s="1"/>
  <c r="CW61" i="2" s="1"/>
  <c r="DQ71" i="2"/>
  <c r="DC71" i="2"/>
  <c r="CN71" i="2"/>
  <c r="BZ71" i="2"/>
  <c r="DP71" i="2"/>
  <c r="DB71" i="2"/>
  <c r="CM71" i="2"/>
  <c r="BY71" i="2"/>
  <c r="CZ71" i="2"/>
  <c r="DL71" i="2"/>
  <c r="DO71" i="2"/>
  <c r="CL71" i="2"/>
  <c r="CX71" i="2"/>
  <c r="DN71" i="2"/>
  <c r="CY71" i="2"/>
  <c r="CK71" i="2"/>
  <c r="CJ71" i="2"/>
  <c r="DK71" i="2"/>
  <c r="CW71" i="2"/>
  <c r="CH71" i="2"/>
  <c r="DJ71" i="2"/>
  <c r="CG71" i="2"/>
  <c r="CP71" i="2"/>
  <c r="DI71" i="2"/>
  <c r="CT71" i="2"/>
  <c r="CF71" i="2"/>
  <c r="AL71" i="2"/>
  <c r="AM71" i="2" s="1"/>
  <c r="AP71" i="2" s="1"/>
  <c r="AQ71" i="2" s="1"/>
  <c r="CA71" i="2"/>
  <c r="DH71" i="2"/>
  <c r="CS71" i="2"/>
  <c r="CE71" i="2"/>
  <c r="DF71" i="2"/>
  <c r="CR71" i="2"/>
  <c r="CD71" i="2"/>
  <c r="DD71" i="2"/>
  <c r="DE71" i="2"/>
  <c r="CQ71" i="2"/>
  <c r="CB71" i="2"/>
  <c r="DR71" i="2"/>
  <c r="BV64" i="2"/>
  <c r="AO64" i="2" s="1"/>
  <c r="CT64" i="2" s="1"/>
  <c r="BV58" i="2"/>
  <c r="AO58" i="2" s="1"/>
  <c r="DQ57" i="2"/>
  <c r="DC57" i="2"/>
  <c r="CN57" i="2"/>
  <c r="DB57" i="2"/>
  <c r="DO57" i="2"/>
  <c r="CZ57" i="2"/>
  <c r="CD57" i="2"/>
  <c r="DN57" i="2"/>
  <c r="CY57" i="2"/>
  <c r="CK57" i="2"/>
  <c r="CR57" i="2"/>
  <c r="DL57" i="2"/>
  <c r="DK57" i="2"/>
  <c r="CW57" i="2"/>
  <c r="CH57" i="2"/>
  <c r="CT57" i="2"/>
  <c r="AL57" i="2"/>
  <c r="AM57" i="2" s="1"/>
  <c r="AP57" i="2" s="1"/>
  <c r="AQ57" i="2" s="1"/>
  <c r="CQ57" i="2"/>
  <c r="DJ57" i="2"/>
  <c r="CV57" i="2"/>
  <c r="CG57" i="2"/>
  <c r="CS57" i="2"/>
  <c r="CE57" i="2"/>
  <c r="DR57" i="2"/>
  <c r="DD57" i="2"/>
  <c r="CP57" i="2"/>
  <c r="CA57" i="2"/>
  <c r="DE57" i="2"/>
  <c r="BV62" i="2"/>
  <c r="AO62" i="2" s="1"/>
  <c r="CZ64" i="2"/>
  <c r="DQ64" i="2"/>
  <c r="CN64" i="2"/>
  <c r="BZ64" i="2"/>
  <c r="CH64" i="2"/>
  <c r="DJ60" i="2"/>
  <c r="CE60" i="2"/>
  <c r="DO60" i="2"/>
  <c r="BV59" i="2"/>
  <c r="AO59" i="2" s="1"/>
  <c r="BV55" i="2"/>
  <c r="AO55" i="2" s="1"/>
  <c r="BV42" i="2"/>
  <c r="AO42" i="2" s="1"/>
  <c r="CA42" i="2" s="1"/>
  <c r="AC65" i="2"/>
  <c r="BV46" i="2"/>
  <c r="AO46" i="2" s="1"/>
  <c r="CX46" i="2" s="1"/>
  <c r="BV45" i="2"/>
  <c r="AO45" i="2" s="1"/>
  <c r="BY45" i="2" s="1"/>
  <c r="AC51" i="2"/>
  <c r="BV44" i="2"/>
  <c r="AO44" i="2" s="1"/>
  <c r="CM44" i="2" s="1"/>
  <c r="BV50" i="2"/>
  <c r="AO50" i="2" s="1"/>
  <c r="DJ50" i="2" s="1"/>
  <c r="BV49" i="2"/>
  <c r="AO49" i="2" s="1"/>
  <c r="CG49" i="2" s="1"/>
  <c r="CJ50" i="2"/>
  <c r="CV46" i="2"/>
  <c r="BV48" i="2"/>
  <c r="AO48" i="2" s="1"/>
  <c r="BJ35" i="2"/>
  <c r="BP35" i="2" s="1"/>
  <c r="BV47" i="2"/>
  <c r="AO47" i="2" s="1"/>
  <c r="AD35" i="2"/>
  <c r="BV43" i="2"/>
  <c r="AO43" i="2" s="1"/>
  <c r="BV41" i="2"/>
  <c r="AO41" i="2" s="1"/>
  <c r="BN31" i="2"/>
  <c r="BT31" i="2" s="1"/>
  <c r="BM35" i="2"/>
  <c r="BS35" i="2" s="1"/>
  <c r="BJ33" i="2"/>
  <c r="BP33" i="2" s="1"/>
  <c r="AD33" i="2"/>
  <c r="BM33" i="2"/>
  <c r="BS33" i="2" s="1"/>
  <c r="BK33" i="2"/>
  <c r="BQ33" i="2" s="1"/>
  <c r="BT33" i="2"/>
  <c r="BL33" i="2"/>
  <c r="BR33" i="2" s="1"/>
  <c r="BJ31" i="2"/>
  <c r="BP31" i="2" s="1"/>
  <c r="AD31" i="2"/>
  <c r="BK31" i="2"/>
  <c r="BQ31" i="2" s="1"/>
  <c r="AD32" i="2"/>
  <c r="BJ32" i="2"/>
  <c r="BP32" i="2" s="1"/>
  <c r="BN32" i="2"/>
  <c r="BT32" i="2" s="1"/>
  <c r="BL32" i="2"/>
  <c r="BR32" i="2" s="1"/>
  <c r="BM32" i="2"/>
  <c r="BS32" i="2" s="1"/>
  <c r="BL31" i="2"/>
  <c r="BR31" i="2" s="1"/>
  <c r="BK32" i="2"/>
  <c r="BQ32" i="2" s="1"/>
  <c r="AD36" i="2"/>
  <c r="BJ36" i="2"/>
  <c r="BP36" i="2" s="1"/>
  <c r="BN36" i="2"/>
  <c r="BT36" i="2" s="1"/>
  <c r="BS36" i="2"/>
  <c r="BK36" i="2"/>
  <c r="BQ36" i="2" s="1"/>
  <c r="BL36" i="2"/>
  <c r="BR36" i="2" s="1"/>
  <c r="BK35" i="2"/>
  <c r="BQ35" i="2" s="1"/>
  <c r="BT35" i="2"/>
  <c r="BL35" i="2"/>
  <c r="BR35" i="2" s="1"/>
  <c r="BM30" i="2"/>
  <c r="BS30" i="2" s="1"/>
  <c r="BL30" i="2"/>
  <c r="BR30" i="2" s="1"/>
  <c r="AD30" i="2"/>
  <c r="BJ30" i="2"/>
  <c r="BP30" i="2" s="1"/>
  <c r="BN30" i="2"/>
  <c r="BT30" i="2" s="1"/>
  <c r="BK30" i="2"/>
  <c r="BQ30" i="2" s="1"/>
  <c r="AD29" i="2"/>
  <c r="BJ29" i="2"/>
  <c r="BP29" i="2" s="1"/>
  <c r="BN29" i="2"/>
  <c r="BT29" i="2" s="1"/>
  <c r="BS29" i="2"/>
  <c r="BM34" i="2"/>
  <c r="BS34" i="2" s="1"/>
  <c r="BL34" i="2"/>
  <c r="BR34" i="2" s="1"/>
  <c r="BK29" i="2"/>
  <c r="BQ29" i="2" s="1"/>
  <c r="AD34" i="2"/>
  <c r="BJ34" i="2"/>
  <c r="BP34" i="2" s="1"/>
  <c r="BN34" i="2"/>
  <c r="BT34" i="2" s="1"/>
  <c r="BL29" i="2"/>
  <c r="BR29" i="2" s="1"/>
  <c r="BK34" i="2"/>
  <c r="BQ34" i="2" s="1"/>
  <c r="BN20" i="2"/>
  <c r="BT20" i="2" s="1"/>
  <c r="BJ21" i="2"/>
  <c r="BP21" i="2" s="1"/>
  <c r="BJ20" i="2"/>
  <c r="BP20" i="2" s="1"/>
  <c r="AD21" i="2"/>
  <c r="AD20" i="2"/>
  <c r="BK20" i="2"/>
  <c r="BQ20" i="2" s="1"/>
  <c r="BK28" i="2"/>
  <c r="BQ28" i="2" s="1"/>
  <c r="BN28" i="2"/>
  <c r="BT28" i="2" s="1"/>
  <c r="BJ28" i="2"/>
  <c r="BP28" i="2" s="1"/>
  <c r="AD28" i="2"/>
  <c r="BL28" i="2"/>
  <c r="BR28" i="2" s="1"/>
  <c r="BK27" i="2"/>
  <c r="BQ27" i="2" s="1"/>
  <c r="BM27" i="2"/>
  <c r="BS27" i="2" s="1"/>
  <c r="BM28" i="2"/>
  <c r="BS28" i="2" s="1"/>
  <c r="BN27" i="2"/>
  <c r="BT27" i="2" s="1"/>
  <c r="AD27" i="2"/>
  <c r="BJ27" i="2"/>
  <c r="BP27" i="2" s="1"/>
  <c r="BK17" i="2"/>
  <c r="BQ17" i="2" s="1"/>
  <c r="BM17" i="2"/>
  <c r="BS17" i="2" s="1"/>
  <c r="BN17" i="2"/>
  <c r="BT17" i="2" s="1"/>
  <c r="BK18" i="2"/>
  <c r="BQ18" i="2" s="1"/>
  <c r="BN18" i="2"/>
  <c r="BT18" i="2" s="1"/>
  <c r="BJ18" i="2"/>
  <c r="BP18" i="2" s="1"/>
  <c r="AD18" i="2"/>
  <c r="AD17" i="2"/>
  <c r="BJ17" i="2"/>
  <c r="BP17" i="2" s="1"/>
  <c r="BL18" i="2"/>
  <c r="BR18" i="2" s="1"/>
  <c r="BK19" i="2"/>
  <c r="BQ19" i="2" s="1"/>
  <c r="BN19" i="2"/>
  <c r="BT19" i="2" s="1"/>
  <c r="BJ19" i="2"/>
  <c r="BP19" i="2" s="1"/>
  <c r="AD19" i="2"/>
  <c r="BR19" i="2"/>
  <c r="BM19" i="2"/>
  <c r="BS19" i="2" s="1"/>
  <c r="BL17" i="2"/>
  <c r="BR17" i="2" s="1"/>
  <c r="BM18" i="2"/>
  <c r="BS18" i="2" s="1"/>
  <c r="BL20" i="2"/>
  <c r="BR20" i="2" s="1"/>
  <c r="BK21" i="2"/>
  <c r="BQ21" i="2" s="1"/>
  <c r="BT21" i="2"/>
  <c r="AD22" i="2"/>
  <c r="BJ22" i="2"/>
  <c r="BP22" i="2" s="1"/>
  <c r="BN22" i="2"/>
  <c r="BT22" i="2" s="1"/>
  <c r="BS22" i="2"/>
  <c r="BL21" i="2"/>
  <c r="BR21" i="2" s="1"/>
  <c r="BK22" i="2"/>
  <c r="BQ22" i="2" s="1"/>
  <c r="BM21" i="2"/>
  <c r="BS21" i="2" s="1"/>
  <c r="BL22" i="2"/>
  <c r="BR22" i="2" s="1"/>
  <c r="AN12" i="2"/>
  <c r="AK12" i="2"/>
  <c r="AA12" i="2"/>
  <c r="V12" i="2"/>
  <c r="AN11" i="2"/>
  <c r="AK11" i="2"/>
  <c r="AA11" i="2"/>
  <c r="V11" i="2"/>
  <c r="BN11" i="2" s="1"/>
  <c r="BT11" i="2" s="1"/>
  <c r="AN10" i="2"/>
  <c r="AK10" i="2"/>
  <c r="AA10" i="2"/>
  <c r="V10" i="2"/>
  <c r="AN9" i="2"/>
  <c r="AK9" i="2"/>
  <c r="AA9" i="2"/>
  <c r="V9" i="2"/>
  <c r="BM9" i="2" s="1"/>
  <c r="BS9" i="2" s="1"/>
  <c r="AN8" i="2"/>
  <c r="AK8" i="2"/>
  <c r="AA8" i="2"/>
  <c r="V8" i="2"/>
  <c r="AN7" i="2"/>
  <c r="AK7" i="2"/>
  <c r="AA7" i="2"/>
  <c r="V7" i="2"/>
  <c r="BN7" i="2" s="1"/>
  <c r="BZ46" i="2" l="1"/>
  <c r="DL50" i="2"/>
  <c r="BX50" i="2"/>
  <c r="CE50" i="2"/>
  <c r="CJ64" i="2"/>
  <c r="CZ44" i="2"/>
  <c r="CY61" i="2"/>
  <c r="CA49" i="2"/>
  <c r="DN61" i="2"/>
  <c r="CP49" i="2"/>
  <c r="DF61" i="2"/>
  <c r="CS61" i="2"/>
  <c r="DH61" i="2"/>
  <c r="CY50" i="2"/>
  <c r="DE64" i="2"/>
  <c r="CZ50" i="2"/>
  <c r="CB50" i="2"/>
  <c r="DF50" i="2"/>
  <c r="CT70" i="2"/>
  <c r="DN50" i="2"/>
  <c r="DL64" i="2"/>
  <c r="CK61" i="2"/>
  <c r="CK46" i="2"/>
  <c r="DD50" i="2"/>
  <c r="CY46" i="2"/>
  <c r="CD50" i="2"/>
  <c r="DB44" i="2"/>
  <c r="CR50" i="2"/>
  <c r="CR64" i="2"/>
  <c r="CW72" i="2"/>
  <c r="CY44" i="2"/>
  <c r="DQ49" i="2"/>
  <c r="CD42" i="2"/>
  <c r="DJ42" i="2"/>
  <c r="CP42" i="2"/>
  <c r="DL42" i="2"/>
  <c r="DE44" i="2"/>
  <c r="DP44" i="2"/>
  <c r="DR49" i="2"/>
  <c r="CY42" i="2"/>
  <c r="DK42" i="2"/>
  <c r="DF44" i="2"/>
  <c r="DN49" i="2"/>
  <c r="DH44" i="2"/>
  <c r="DK49" i="2"/>
  <c r="CH49" i="2"/>
  <c r="CG50" i="2"/>
  <c r="DH50" i="2"/>
  <c r="DN42" i="2"/>
  <c r="CS60" i="2"/>
  <c r="BY57" i="2"/>
  <c r="DJ61" i="2"/>
  <c r="CV71" i="2"/>
  <c r="DE49" i="2"/>
  <c r="CK42" i="2"/>
  <c r="BZ44" i="2"/>
  <c r="CL42" i="2"/>
  <c r="CY49" i="2"/>
  <c r="CQ42" i="2"/>
  <c r="CE49" i="2"/>
  <c r="CN46" i="2"/>
  <c r="CG44" i="2"/>
  <c r="CM49" i="2"/>
  <c r="CS49" i="2"/>
  <c r="BZ50" i="2"/>
  <c r="AL42" i="2"/>
  <c r="AM42" i="2" s="1"/>
  <c r="CH42" i="2" s="1"/>
  <c r="BY42" i="2"/>
  <c r="CW56" i="2"/>
  <c r="BZ57" i="2"/>
  <c r="DK61" i="2"/>
  <c r="DB74" i="2"/>
  <c r="DF49" i="2"/>
  <c r="CZ49" i="2"/>
  <c r="DB50" i="2"/>
  <c r="CF50" i="2"/>
  <c r="CD46" i="2"/>
  <c r="CW44" i="2"/>
  <c r="DB49" i="2"/>
  <c r="AL49" i="2"/>
  <c r="AM49" i="2" s="1"/>
  <c r="AP49" i="2" s="1"/>
  <c r="AQ49" i="2" s="1"/>
  <c r="CN50" i="2"/>
  <c r="CF42" i="2"/>
  <c r="CV42" i="2"/>
  <c r="CX56" i="2"/>
  <c r="CD44" i="2"/>
  <c r="CR46" i="2"/>
  <c r="CX44" i="2"/>
  <c r="CN49" i="2"/>
  <c r="CF49" i="2"/>
  <c r="DC50" i="2"/>
  <c r="CT42" i="2"/>
  <c r="CN42" i="2"/>
  <c r="DJ56" i="2"/>
  <c r="CG46" i="2"/>
  <c r="DL44" i="2"/>
  <c r="DC49" i="2"/>
  <c r="DI49" i="2"/>
  <c r="DQ50" i="2"/>
  <c r="DI42" i="2"/>
  <c r="DQ42" i="2"/>
  <c r="CA56" i="2"/>
  <c r="DD75" i="2"/>
  <c r="DO46" i="2"/>
  <c r="DF64" i="2"/>
  <c r="DF45" i="2"/>
  <c r="DN64" i="2"/>
  <c r="DP46" i="2"/>
  <c r="DB46" i="2"/>
  <c r="CM46" i="2"/>
  <c r="DL46" i="2"/>
  <c r="CT45" i="2"/>
  <c r="DJ64" i="2"/>
  <c r="DP64" i="2"/>
  <c r="CQ64" i="2"/>
  <c r="DI64" i="2"/>
  <c r="BX71" i="2"/>
  <c r="DC46" i="2"/>
  <c r="DF46" i="2"/>
  <c r="DJ46" i="2"/>
  <c r="DN46" i="2"/>
  <c r="DC45" i="2"/>
  <c r="DJ45" i="2"/>
  <c r="CQ56" i="2"/>
  <c r="DP60" i="2"/>
  <c r="CX64" i="2"/>
  <c r="DC64" i="2"/>
  <c r="CD64" i="2"/>
  <c r="CP45" i="2"/>
  <c r="CP46" i="2"/>
  <c r="DH46" i="2"/>
  <c r="BY46" i="2"/>
  <c r="CQ45" i="2"/>
  <c r="DN45" i="2"/>
  <c r="CL56" i="2"/>
  <c r="CV60" i="2"/>
  <c r="BX64" i="2"/>
  <c r="CE64" i="2"/>
  <c r="CL57" i="2"/>
  <c r="DP45" i="2"/>
  <c r="CV45" i="2"/>
  <c r="CS46" i="2"/>
  <c r="DD46" i="2"/>
  <c r="DQ45" i="2"/>
  <c r="DR46" i="2"/>
  <c r="CZ45" i="2"/>
  <c r="DO64" i="2"/>
  <c r="DH64" i="2"/>
  <c r="CB46" i="2"/>
  <c r="CF46" i="2"/>
  <c r="DK46" i="2"/>
  <c r="CE45" i="2"/>
  <c r="DR56" i="2"/>
  <c r="DK64" i="2"/>
  <c r="BY64" i="2"/>
  <c r="DR64" i="2"/>
  <c r="AL64" i="2"/>
  <c r="AM64" i="2" s="1"/>
  <c r="AP64" i="2" s="1"/>
  <c r="AQ64" i="2" s="1"/>
  <c r="DH57" i="2"/>
  <c r="DI57" i="2"/>
  <c r="CB57" i="2"/>
  <c r="AP74" i="2"/>
  <c r="AQ74" i="2" s="1"/>
  <c r="CE46" i="2"/>
  <c r="CH45" i="2"/>
  <c r="CA46" i="2"/>
  <c r="DK45" i="2"/>
  <c r="CW64" i="2"/>
  <c r="CH46" i="2"/>
  <c r="CP64" i="2"/>
  <c r="CW46" i="2"/>
  <c r="CN45" i="2"/>
  <c r="DN60" i="2"/>
  <c r="DD64" i="2"/>
  <c r="CQ46" i="2"/>
  <c r="CT46" i="2"/>
  <c r="CS45" i="2"/>
  <c r="CG64" i="2"/>
  <c r="CM64" i="2"/>
  <c r="CL64" i="2"/>
  <c r="CF64" i="2"/>
  <c r="DF57" i="2"/>
  <c r="CJ57" i="2"/>
  <c r="CM57" i="2"/>
  <c r="DQ46" i="2"/>
  <c r="CL46" i="2"/>
  <c r="DD45" i="2"/>
  <c r="CK64" i="2"/>
  <c r="CZ46" i="2"/>
  <c r="CS64" i="2"/>
  <c r="AL46" i="2"/>
  <c r="AM46" i="2" s="1"/>
  <c r="AP46" i="2" s="1"/>
  <c r="AQ46" i="2" s="1"/>
  <c r="DE46" i="2"/>
  <c r="DI46" i="2"/>
  <c r="CF45" i="2"/>
  <c r="CV64" i="2"/>
  <c r="DB64" i="2"/>
  <c r="CB64" i="2"/>
  <c r="CF57" i="2"/>
  <c r="CX57" i="2"/>
  <c r="CZ60" i="2"/>
  <c r="DF60" i="2"/>
  <c r="CG60" i="2"/>
  <c r="CY60" i="2"/>
  <c r="CZ61" i="2"/>
  <c r="CR61" i="2"/>
  <c r="CV61" i="2"/>
  <c r="DH60" i="2"/>
  <c r="CB60" i="2"/>
  <c r="DQ60" i="2"/>
  <c r="CL50" i="2"/>
  <c r="CH50" i="2"/>
  <c r="DF42" i="2"/>
  <c r="BX42" i="2"/>
  <c r="DC42" i="2"/>
  <c r="CA60" i="2"/>
  <c r="BZ60" i="2"/>
  <c r="CH60" i="2"/>
  <c r="DB61" i="2"/>
  <c r="DO61" i="2"/>
  <c r="CJ61" i="2"/>
  <c r="AP70" i="2"/>
  <c r="AQ70" i="2" s="1"/>
  <c r="CP60" i="2"/>
  <c r="CQ60" i="2"/>
  <c r="CW60" i="2"/>
  <c r="DC61" i="2"/>
  <c r="CM61" i="2"/>
  <c r="CX61" i="2"/>
  <c r="CT49" i="2"/>
  <c r="DO50" i="2"/>
  <c r="CP50" i="2"/>
  <c r="AL50" i="2"/>
  <c r="AM50" i="2" s="1"/>
  <c r="CS50" i="2" s="1"/>
  <c r="DE42" i="2"/>
  <c r="DO42" i="2"/>
  <c r="DD42" i="2"/>
  <c r="DD60" i="2"/>
  <c r="AL60" i="2"/>
  <c r="AM60" i="2" s="1"/>
  <c r="BX60" i="2" s="1"/>
  <c r="DK60" i="2"/>
  <c r="DQ61" i="2"/>
  <c r="AL61" i="2"/>
  <c r="AM61" i="2" s="1"/>
  <c r="DL61" i="2"/>
  <c r="DR42" i="2"/>
  <c r="DR60" i="2"/>
  <c r="CF60" i="2"/>
  <c r="CX60" i="2"/>
  <c r="BY61" i="2"/>
  <c r="CF61" i="2"/>
  <c r="CJ49" i="2"/>
  <c r="CB49" i="2"/>
  <c r="CV49" i="2"/>
  <c r="BY50" i="2"/>
  <c r="DR50" i="2"/>
  <c r="DI50" i="2"/>
  <c r="CJ42" i="2"/>
  <c r="CM42" i="2"/>
  <c r="DC60" i="2"/>
  <c r="CT60" i="2"/>
  <c r="BY60" i="2"/>
  <c r="CA61" i="2"/>
  <c r="CT61" i="2"/>
  <c r="BX49" i="2"/>
  <c r="CQ49" i="2"/>
  <c r="DJ49" i="2"/>
  <c r="CM50" i="2"/>
  <c r="CV50" i="2"/>
  <c r="CS42" i="2"/>
  <c r="CX42" i="2"/>
  <c r="DB42" i="2"/>
  <c r="DE60" i="2"/>
  <c r="DI60" i="2"/>
  <c r="CQ61" i="2"/>
  <c r="DI61" i="2"/>
  <c r="BY72" i="2"/>
  <c r="DB60" i="2"/>
  <c r="CD60" i="2"/>
  <c r="CM60" i="2"/>
  <c r="DL60" i="2"/>
  <c r="DE61" i="2"/>
  <c r="BX61" i="2"/>
  <c r="CE42" i="2"/>
  <c r="DP42" i="2"/>
  <c r="DO49" i="2"/>
  <c r="CR49" i="2"/>
  <c r="CX50" i="2"/>
  <c r="DP50" i="2"/>
  <c r="DE50" i="2"/>
  <c r="DH42" i="2"/>
  <c r="CG42" i="2"/>
  <c r="CB42" i="2"/>
  <c r="CB45" i="2"/>
  <c r="CW45" i="2"/>
  <c r="DH56" i="2"/>
  <c r="CL60" i="2"/>
  <c r="CR60" i="2"/>
  <c r="CN60" i="2"/>
  <c r="CD61" i="2"/>
  <c r="CG61" i="2"/>
  <c r="DE56" i="2"/>
  <c r="DK56" i="2"/>
  <c r="CZ56" i="2"/>
  <c r="CP56" i="2"/>
  <c r="BX45" i="2"/>
  <c r="CD56" i="2"/>
  <c r="CJ56" i="2"/>
  <c r="DO56" i="2"/>
  <c r="DD56" i="2"/>
  <c r="AL56" i="2"/>
  <c r="AM56" i="2" s="1"/>
  <c r="CH56" i="2" s="1"/>
  <c r="DL56" i="2"/>
  <c r="BY56" i="2"/>
  <c r="CQ44" i="2"/>
  <c r="DC44" i="2"/>
  <c r="CL49" i="2"/>
  <c r="DD49" i="2"/>
  <c r="DH49" i="2"/>
  <c r="CD45" i="2"/>
  <c r="DB45" i="2"/>
  <c r="CF56" i="2"/>
  <c r="CG56" i="2"/>
  <c r="CM56" i="2"/>
  <c r="CN61" i="2"/>
  <c r="CE61" i="2"/>
  <c r="DP61" i="2"/>
  <c r="BZ75" i="2"/>
  <c r="CT56" i="2"/>
  <c r="DB56" i="2"/>
  <c r="DI56" i="2"/>
  <c r="CK56" i="2"/>
  <c r="DP56" i="2"/>
  <c r="DF56" i="2"/>
  <c r="CY56" i="2"/>
  <c r="BZ56" i="2"/>
  <c r="CJ45" i="2"/>
  <c r="CS56" i="2"/>
  <c r="DN56" i="2"/>
  <c r="DC56" i="2"/>
  <c r="CF44" i="2"/>
  <c r="CX49" i="2"/>
  <c r="DP49" i="2"/>
  <c r="DL49" i="2"/>
  <c r="CW49" i="2"/>
  <c r="DH45" i="2"/>
  <c r="CX45" i="2"/>
  <c r="CR56" i="2"/>
  <c r="CV56" i="2"/>
  <c r="CE56" i="2"/>
  <c r="CN56" i="2"/>
  <c r="DR61" i="2"/>
  <c r="CP61" i="2"/>
  <c r="CH61" i="2"/>
  <c r="CT44" i="2"/>
  <c r="CK49" i="2"/>
  <c r="BZ49" i="2"/>
  <c r="CD49" i="2"/>
  <c r="BZ45" i="2"/>
  <c r="CK45" i="2"/>
  <c r="CB56" i="2"/>
  <c r="BX56" i="2"/>
  <c r="CB61" i="2"/>
  <c r="DD61" i="2"/>
  <c r="DH63" i="2"/>
  <c r="CB63" i="2"/>
  <c r="DO63" i="2"/>
  <c r="DC63" i="2"/>
  <c r="CS63" i="2"/>
  <c r="CK63" i="2"/>
  <c r="CZ63" i="2"/>
  <c r="CY63" i="2"/>
  <c r="DP63" i="2"/>
  <c r="CE63" i="2"/>
  <c r="DR63" i="2"/>
  <c r="CL63" i="2"/>
  <c r="DB63" i="2"/>
  <c r="DD63" i="2"/>
  <c r="BX63" i="2"/>
  <c r="DJ63" i="2"/>
  <c r="DF63" i="2"/>
  <c r="CP63" i="2"/>
  <c r="DN63" i="2"/>
  <c r="CV63" i="2"/>
  <c r="CR63" i="2"/>
  <c r="CA63" i="2"/>
  <c r="CG63" i="2"/>
  <c r="CD63" i="2"/>
  <c r="CJ63" i="2"/>
  <c r="CT63" i="2"/>
  <c r="CX63" i="2"/>
  <c r="DI63" i="2"/>
  <c r="CM63" i="2"/>
  <c r="DQ63" i="2"/>
  <c r="DK63" i="2"/>
  <c r="CQ63" i="2"/>
  <c r="CF63" i="2"/>
  <c r="DL63" i="2"/>
  <c r="CN63" i="2"/>
  <c r="CH63" i="2"/>
  <c r="AL63" i="2"/>
  <c r="AM63" i="2" s="1"/>
  <c r="AP63" i="2" s="1"/>
  <c r="AQ63" i="2" s="1"/>
  <c r="DE63" i="2"/>
  <c r="BZ63" i="2"/>
  <c r="CR44" i="2"/>
  <c r="DI44" i="2"/>
  <c r="CK44" i="2"/>
  <c r="CL45" i="2"/>
  <c r="CN44" i="2"/>
  <c r="CV44" i="2"/>
  <c r="DN44" i="2"/>
  <c r="DO45" i="2"/>
  <c r="BX57" i="2"/>
  <c r="CE44" i="2"/>
  <c r="DJ44" i="2"/>
  <c r="BX44" i="2"/>
  <c r="CW50" i="2"/>
  <c r="DR45" i="2"/>
  <c r="AL45" i="2"/>
  <c r="AM45" i="2" s="1"/>
  <c r="AP45" i="2" s="1"/>
  <c r="AQ45" i="2" s="1"/>
  <c r="AP61" i="2"/>
  <c r="AQ61" i="2" s="1"/>
  <c r="CS44" i="2"/>
  <c r="CH44" i="2"/>
  <c r="CL44" i="2"/>
  <c r="DE55" i="2"/>
  <c r="CQ55" i="2"/>
  <c r="CB55" i="2"/>
  <c r="DR55" i="2"/>
  <c r="CP55" i="2"/>
  <c r="CA55" i="2"/>
  <c r="DQ55" i="2"/>
  <c r="DC55" i="2"/>
  <c r="CN55" i="2"/>
  <c r="BZ55" i="2"/>
  <c r="CL55" i="2"/>
  <c r="DK55" i="2"/>
  <c r="DP55" i="2"/>
  <c r="DB55" i="2"/>
  <c r="CM55" i="2"/>
  <c r="BY55" i="2"/>
  <c r="BX55" i="2"/>
  <c r="CT55" i="2"/>
  <c r="DO55" i="2"/>
  <c r="CZ55" i="2"/>
  <c r="CH55" i="2"/>
  <c r="DH55" i="2"/>
  <c r="DN55" i="2"/>
  <c r="CY55" i="2"/>
  <c r="CK55" i="2"/>
  <c r="CW55" i="2"/>
  <c r="DL55" i="2"/>
  <c r="CX55" i="2"/>
  <c r="CJ55" i="2"/>
  <c r="DI55" i="2"/>
  <c r="DJ55" i="2"/>
  <c r="CV55" i="2"/>
  <c r="CG55" i="2"/>
  <c r="CF55" i="2"/>
  <c r="DF55" i="2"/>
  <c r="CR55" i="2"/>
  <c r="CD55" i="2"/>
  <c r="DD55" i="2"/>
  <c r="AL55" i="2"/>
  <c r="AM55" i="2" s="1"/>
  <c r="AP55" i="2" s="1"/>
  <c r="CS55" i="2"/>
  <c r="DQ44" i="2"/>
  <c r="DK44" i="2"/>
  <c r="DO44" i="2"/>
  <c r="CK50" i="2"/>
  <c r="DK50" i="2"/>
  <c r="CQ50" i="2"/>
  <c r="CT50" i="2"/>
  <c r="CW42" i="2"/>
  <c r="CZ42" i="2"/>
  <c r="BZ42" i="2"/>
  <c r="DE45" i="2"/>
  <c r="DI45" i="2"/>
  <c r="DL45" i="2"/>
  <c r="DO59" i="2"/>
  <c r="CZ59" i="2"/>
  <c r="CL59" i="2"/>
  <c r="BX59" i="2"/>
  <c r="DN59" i="2"/>
  <c r="CY59" i="2"/>
  <c r="CK59" i="2"/>
  <c r="DQ59" i="2"/>
  <c r="DL59" i="2"/>
  <c r="CX59" i="2"/>
  <c r="CJ59" i="2"/>
  <c r="DF59" i="2"/>
  <c r="CD59" i="2"/>
  <c r="CP59" i="2"/>
  <c r="DK59" i="2"/>
  <c r="CW59" i="2"/>
  <c r="CH59" i="2"/>
  <c r="DD59" i="2"/>
  <c r="DJ59" i="2"/>
  <c r="CV59" i="2"/>
  <c r="CG59" i="2"/>
  <c r="DI59" i="2"/>
  <c r="CT59" i="2"/>
  <c r="CF59" i="2"/>
  <c r="AL59" i="2"/>
  <c r="AM59" i="2" s="1"/>
  <c r="CA59" i="2" s="1"/>
  <c r="CR59" i="2"/>
  <c r="DR59" i="2"/>
  <c r="CN59" i="2"/>
  <c r="DH59" i="2"/>
  <c r="CS59" i="2"/>
  <c r="CE59" i="2"/>
  <c r="DE59" i="2"/>
  <c r="CQ59" i="2"/>
  <c r="CB59" i="2"/>
  <c r="BZ59" i="2"/>
  <c r="DP59" i="2"/>
  <c r="DB59" i="2"/>
  <c r="CM59" i="2"/>
  <c r="BY59" i="2"/>
  <c r="DC59" i="2"/>
  <c r="CP44" i="2"/>
  <c r="CA44" i="2"/>
  <c r="DK62" i="2"/>
  <c r="CW62" i="2"/>
  <c r="CH62" i="2"/>
  <c r="DJ62" i="2"/>
  <c r="CV62" i="2"/>
  <c r="CG62" i="2"/>
  <c r="DI62" i="2"/>
  <c r="CT62" i="2"/>
  <c r="CF62" i="2"/>
  <c r="AL62" i="2"/>
  <c r="AM62" i="2" s="1"/>
  <c r="AP62" i="2" s="1"/>
  <c r="AQ62" i="2" s="1"/>
  <c r="DQ62" i="2"/>
  <c r="DO62" i="2"/>
  <c r="DH62" i="2"/>
  <c r="CS62" i="2"/>
  <c r="CE62" i="2"/>
  <c r="DC62" i="2"/>
  <c r="BZ62" i="2"/>
  <c r="DF62" i="2"/>
  <c r="CR62" i="2"/>
  <c r="CD62" i="2"/>
  <c r="DE62" i="2"/>
  <c r="CQ62" i="2"/>
  <c r="CK62" i="2"/>
  <c r="DR62" i="2"/>
  <c r="DD62" i="2"/>
  <c r="CP62" i="2"/>
  <c r="CA62" i="2"/>
  <c r="CZ62" i="2"/>
  <c r="DP62" i="2"/>
  <c r="DB62" i="2"/>
  <c r="CM62" i="2"/>
  <c r="BY62" i="2"/>
  <c r="CL62" i="2"/>
  <c r="BX62" i="2"/>
  <c r="CY62" i="2"/>
  <c r="DL62" i="2"/>
  <c r="CX62" i="2"/>
  <c r="CJ62" i="2"/>
  <c r="DN62" i="2"/>
  <c r="DD44" i="2"/>
  <c r="DR44" i="2"/>
  <c r="CB44" i="2"/>
  <c r="AL44" i="2"/>
  <c r="AM44" i="2" s="1"/>
  <c r="AP44" i="2" s="1"/>
  <c r="AQ44" i="2" s="1"/>
  <c r="CJ44" i="2"/>
  <c r="CR42" i="2"/>
  <c r="CR45" i="2"/>
  <c r="CG45" i="2"/>
  <c r="CY45" i="2"/>
  <c r="DP58" i="2"/>
  <c r="DB58" i="2"/>
  <c r="CM58" i="2"/>
  <c r="DO58" i="2"/>
  <c r="CL58" i="2"/>
  <c r="CZ58" i="2"/>
  <c r="BX58" i="2"/>
  <c r="CA58" i="2"/>
  <c r="DN58" i="2"/>
  <c r="CY58" i="2"/>
  <c r="CK58" i="2"/>
  <c r="DH58" i="2"/>
  <c r="CB58" i="2"/>
  <c r="DR58" i="2"/>
  <c r="DL58" i="2"/>
  <c r="CX58" i="2"/>
  <c r="CJ58" i="2"/>
  <c r="DE58" i="2"/>
  <c r="CP58" i="2"/>
  <c r="DK58" i="2"/>
  <c r="CW58" i="2"/>
  <c r="CH58" i="2"/>
  <c r="DJ58" i="2"/>
  <c r="CV58" i="2"/>
  <c r="CG58" i="2"/>
  <c r="CS58" i="2"/>
  <c r="DI58" i="2"/>
  <c r="CT58" i="2"/>
  <c r="CF58" i="2"/>
  <c r="AL58" i="2"/>
  <c r="AM58" i="2" s="1"/>
  <c r="AP58" i="2" s="1"/>
  <c r="AQ58" i="2" s="1"/>
  <c r="CE58" i="2"/>
  <c r="CQ58" i="2"/>
  <c r="DF58" i="2"/>
  <c r="CR58" i="2"/>
  <c r="CD58" i="2"/>
  <c r="DQ58" i="2"/>
  <c r="DC58" i="2"/>
  <c r="CN58" i="2"/>
  <c r="BZ58" i="2"/>
  <c r="DD58" i="2"/>
  <c r="BV33" i="2"/>
  <c r="AO33" i="2" s="1"/>
  <c r="DI33" i="2" s="1"/>
  <c r="BX46" i="2"/>
  <c r="CA45" i="2"/>
  <c r="BY49" i="2"/>
  <c r="DE41" i="2"/>
  <c r="CQ41" i="2"/>
  <c r="CB41" i="2"/>
  <c r="DR41" i="2"/>
  <c r="DD41" i="2"/>
  <c r="CP41" i="2"/>
  <c r="CA41" i="2"/>
  <c r="DQ41" i="2"/>
  <c r="CN41" i="2"/>
  <c r="CZ41" i="2"/>
  <c r="CW41" i="2"/>
  <c r="BZ41" i="2"/>
  <c r="DC41" i="2"/>
  <c r="CH41" i="2"/>
  <c r="DP41" i="2"/>
  <c r="DB41" i="2"/>
  <c r="CM41" i="2"/>
  <c r="BY41" i="2"/>
  <c r="DO41" i="2"/>
  <c r="BX41" i="2"/>
  <c r="CF41" i="2"/>
  <c r="CR41" i="2"/>
  <c r="CL41" i="2"/>
  <c r="DH41" i="2"/>
  <c r="DN41" i="2"/>
  <c r="CY41" i="2"/>
  <c r="CK41" i="2"/>
  <c r="DL41" i="2"/>
  <c r="CJ41" i="2"/>
  <c r="DK41" i="2"/>
  <c r="CT41" i="2"/>
  <c r="CX41" i="2"/>
  <c r="DI41" i="2"/>
  <c r="AL41" i="2"/>
  <c r="AM41" i="2" s="1"/>
  <c r="AP41" i="2" s="1"/>
  <c r="DF41" i="2"/>
  <c r="DJ41" i="2"/>
  <c r="CV41" i="2"/>
  <c r="CG41" i="2"/>
  <c r="CS41" i="2"/>
  <c r="CD41" i="2"/>
  <c r="DQ43" i="2"/>
  <c r="DC43" i="2"/>
  <c r="CN43" i="2"/>
  <c r="BZ43" i="2"/>
  <c r="DP43" i="2"/>
  <c r="DB43" i="2"/>
  <c r="CM43" i="2"/>
  <c r="BY43" i="2"/>
  <c r="DO43" i="2"/>
  <c r="CZ43" i="2"/>
  <c r="CL43" i="2"/>
  <c r="CF43" i="2"/>
  <c r="DE43" i="2"/>
  <c r="DR43" i="2"/>
  <c r="DN43" i="2"/>
  <c r="CY43" i="2"/>
  <c r="CK43" i="2"/>
  <c r="CX43" i="2"/>
  <c r="AL43" i="2"/>
  <c r="AM43" i="2" s="1"/>
  <c r="AP43" i="2" s="1"/>
  <c r="AQ43" i="2" s="1"/>
  <c r="DD43" i="2"/>
  <c r="DL43" i="2"/>
  <c r="CJ43" i="2"/>
  <c r="CA43" i="2"/>
  <c r="DK43" i="2"/>
  <c r="CW43" i="2"/>
  <c r="CH43" i="2"/>
  <c r="DJ43" i="2"/>
  <c r="CV43" i="2"/>
  <c r="CG43" i="2"/>
  <c r="CQ43" i="2"/>
  <c r="CB43" i="2"/>
  <c r="DI43" i="2"/>
  <c r="CT43" i="2"/>
  <c r="DH43" i="2"/>
  <c r="CS43" i="2"/>
  <c r="CE43" i="2"/>
  <c r="DF43" i="2"/>
  <c r="CP43" i="2"/>
  <c r="CR43" i="2"/>
  <c r="CD43" i="2"/>
  <c r="DL47" i="2"/>
  <c r="CX47" i="2"/>
  <c r="CJ47" i="2"/>
  <c r="DK47" i="2"/>
  <c r="CW47" i="2"/>
  <c r="CH47" i="2"/>
  <c r="DJ47" i="2"/>
  <c r="CV47" i="2"/>
  <c r="CG47" i="2"/>
  <c r="DI47" i="2"/>
  <c r="CT47" i="2"/>
  <c r="CF47" i="2"/>
  <c r="AL47" i="2"/>
  <c r="AM47" i="2" s="1"/>
  <c r="BZ47" i="2" s="1"/>
  <c r="CL47" i="2"/>
  <c r="DN47" i="2"/>
  <c r="DH47" i="2"/>
  <c r="CS47" i="2"/>
  <c r="CE47" i="2"/>
  <c r="CY47" i="2"/>
  <c r="DF47" i="2"/>
  <c r="CD47" i="2"/>
  <c r="CK47" i="2"/>
  <c r="DE47" i="2"/>
  <c r="CQ47" i="2"/>
  <c r="CB47" i="2"/>
  <c r="CZ47" i="2"/>
  <c r="DR47" i="2"/>
  <c r="DD47" i="2"/>
  <c r="CP47" i="2"/>
  <c r="CA47" i="2"/>
  <c r="DQ47" i="2"/>
  <c r="DC47" i="2"/>
  <c r="CN47" i="2"/>
  <c r="BX47" i="2"/>
  <c r="DP47" i="2"/>
  <c r="DB47" i="2"/>
  <c r="CM47" i="2"/>
  <c r="BY47" i="2"/>
  <c r="DO47" i="2"/>
  <c r="DK48" i="2"/>
  <c r="CW48" i="2"/>
  <c r="CH48" i="2"/>
  <c r="DJ48" i="2"/>
  <c r="CV48" i="2"/>
  <c r="CG48" i="2"/>
  <c r="DI48" i="2"/>
  <c r="CT48" i="2"/>
  <c r="CF48" i="2"/>
  <c r="AL48" i="2"/>
  <c r="AM48" i="2" s="1"/>
  <c r="AP48" i="2" s="1"/>
  <c r="AQ48" i="2" s="1"/>
  <c r="CX48" i="2"/>
  <c r="DH48" i="2"/>
  <c r="CS48" i="2"/>
  <c r="CE48" i="2"/>
  <c r="CK48" i="2"/>
  <c r="DF48" i="2"/>
  <c r="CR48" i="2"/>
  <c r="CD48" i="2"/>
  <c r="DE48" i="2"/>
  <c r="CQ48" i="2"/>
  <c r="DR48" i="2"/>
  <c r="DD48" i="2"/>
  <c r="CP48" i="2"/>
  <c r="CA48" i="2"/>
  <c r="CY48" i="2"/>
  <c r="CJ48" i="2"/>
  <c r="DQ48" i="2"/>
  <c r="DC48" i="2"/>
  <c r="CN48" i="2"/>
  <c r="BZ48" i="2"/>
  <c r="DP48" i="2"/>
  <c r="DB48" i="2"/>
  <c r="CM48" i="2"/>
  <c r="BY48" i="2"/>
  <c r="DO48" i="2"/>
  <c r="CZ48" i="2"/>
  <c r="CL48" i="2"/>
  <c r="BX48" i="2"/>
  <c r="DN48" i="2"/>
  <c r="BV35" i="2"/>
  <c r="AO35" i="2" s="1"/>
  <c r="CK35" i="2" s="1"/>
  <c r="AC37" i="2"/>
  <c r="AL33" i="2"/>
  <c r="AM33" i="2" s="1"/>
  <c r="BX33" i="2" s="1"/>
  <c r="CG33" i="2"/>
  <c r="CE33" i="2"/>
  <c r="DF33" i="2"/>
  <c r="DJ33" i="2"/>
  <c r="BV31" i="2"/>
  <c r="AO31" i="2" s="1"/>
  <c r="DR31" i="2" s="1"/>
  <c r="BV32" i="2"/>
  <c r="AO32" i="2" s="1"/>
  <c r="BV36" i="2"/>
  <c r="AO36" i="2" s="1"/>
  <c r="BV30" i="2"/>
  <c r="AO30" i="2" s="1"/>
  <c r="BV29" i="2"/>
  <c r="AO29" i="2" s="1"/>
  <c r="BV34" i="2"/>
  <c r="AO34" i="2" s="1"/>
  <c r="BV20" i="2"/>
  <c r="AO20" i="2" s="1"/>
  <c r="CM20" i="2" s="1"/>
  <c r="BV27" i="2"/>
  <c r="AO27" i="2" s="1"/>
  <c r="BV28" i="2"/>
  <c r="AO28" i="2" s="1"/>
  <c r="BV21" i="2"/>
  <c r="AO21" i="2" s="1"/>
  <c r="BV18" i="2"/>
  <c r="AO18" i="2" s="1"/>
  <c r="BV22" i="2"/>
  <c r="AO22" i="2" s="1"/>
  <c r="AC23" i="2"/>
  <c r="BV19" i="2"/>
  <c r="AO19" i="2" s="1"/>
  <c r="BV17" i="2"/>
  <c r="AO17" i="2" s="1"/>
  <c r="BJ7" i="2"/>
  <c r="BP7" i="2" s="1"/>
  <c r="BN12" i="2"/>
  <c r="BT12" i="2" s="1"/>
  <c r="AD7" i="2"/>
  <c r="BM7" i="2"/>
  <c r="BS7" i="2" s="1"/>
  <c r="BK11" i="2"/>
  <c r="BQ11" i="2" s="1"/>
  <c r="BJ12" i="2"/>
  <c r="BP12" i="2" s="1"/>
  <c r="AD11" i="2"/>
  <c r="BL11" i="2"/>
  <c r="BR11" i="2" s="1"/>
  <c r="AD12" i="2"/>
  <c r="BK12" i="2"/>
  <c r="BQ12" i="2" s="1"/>
  <c r="BM12" i="2"/>
  <c r="BS12" i="2" s="1"/>
  <c r="BK8" i="2"/>
  <c r="BQ8" i="2" s="1"/>
  <c r="BN8" i="2"/>
  <c r="BT8" i="2" s="1"/>
  <c r="BJ8" i="2"/>
  <c r="BP8" i="2" s="1"/>
  <c r="AD8" i="2"/>
  <c r="BM8" i="2"/>
  <c r="BS8" i="2" s="1"/>
  <c r="BL8" i="2"/>
  <c r="BR8" i="2" s="1"/>
  <c r="BN10" i="2"/>
  <c r="BT10" i="2" s="1"/>
  <c r="BJ10" i="2"/>
  <c r="BP10" i="2" s="1"/>
  <c r="AD10" i="2"/>
  <c r="BM10" i="2"/>
  <c r="BS10" i="2" s="1"/>
  <c r="BL10" i="2"/>
  <c r="BR10" i="2" s="1"/>
  <c r="BK10" i="2"/>
  <c r="BQ10" i="2" s="1"/>
  <c r="BK7" i="2"/>
  <c r="BQ7" i="2" s="1"/>
  <c r="BT7" i="2"/>
  <c r="BJ9" i="2"/>
  <c r="BP9" i="2" s="1"/>
  <c r="BK9" i="2"/>
  <c r="BQ9" i="2" s="1"/>
  <c r="BN9" i="2"/>
  <c r="BT9" i="2" s="1"/>
  <c r="BL7" i="2"/>
  <c r="BR7" i="2" s="1"/>
  <c r="AD9" i="2"/>
  <c r="BL9" i="2"/>
  <c r="BR9" i="2" s="1"/>
  <c r="BM11" i="2"/>
  <c r="BS11" i="2" s="1"/>
  <c r="BJ11" i="2"/>
  <c r="BP11" i="2" s="1"/>
  <c r="BL12" i="2"/>
  <c r="BR12" i="2" s="1"/>
  <c r="DL48" i="2" l="1"/>
  <c r="CJ46" i="2"/>
  <c r="CY64" i="2"/>
  <c r="CM45" i="2"/>
  <c r="CJ60" i="2"/>
  <c r="AP42" i="2"/>
  <c r="AQ42" i="2" s="1"/>
  <c r="CN62" i="2"/>
  <c r="CR47" i="2"/>
  <c r="AP59" i="2"/>
  <c r="AQ59" i="2" s="1"/>
  <c r="AP60" i="2"/>
  <c r="AQ60" i="2" s="1"/>
  <c r="CE55" i="2"/>
  <c r="CW63" i="2"/>
  <c r="BZ61" i="2"/>
  <c r="CL61" i="2"/>
  <c r="CL33" i="2"/>
  <c r="CB62" i="2"/>
  <c r="CA64" i="2"/>
  <c r="DN33" i="2"/>
  <c r="AP50" i="2"/>
  <c r="AQ50" i="2" s="1"/>
  <c r="CA50" i="2"/>
  <c r="CB48" i="2"/>
  <c r="AP76" i="2"/>
  <c r="AL76" i="2" s="1"/>
  <c r="AM76" i="2" s="1"/>
  <c r="CN31" i="2"/>
  <c r="BY63" i="2"/>
  <c r="BY44" i="2"/>
  <c r="AP56" i="2"/>
  <c r="AQ56" i="2" s="1"/>
  <c r="CS31" i="2"/>
  <c r="BZ20" i="2"/>
  <c r="CX31" i="2"/>
  <c r="CK20" i="2"/>
  <c r="DK33" i="2"/>
  <c r="DR33" i="2"/>
  <c r="CS20" i="2"/>
  <c r="CV33" i="2"/>
  <c r="CQ33" i="2"/>
  <c r="CA20" i="2"/>
  <c r="CZ33" i="2"/>
  <c r="DP33" i="2"/>
  <c r="DE33" i="2"/>
  <c r="AQ55" i="2"/>
  <c r="CT20" i="2"/>
  <c r="CA33" i="2"/>
  <c r="DI20" i="2"/>
  <c r="BY33" i="2"/>
  <c r="CN33" i="2"/>
  <c r="CF33" i="2"/>
  <c r="CQ20" i="2"/>
  <c r="CD33" i="2"/>
  <c r="CS33" i="2"/>
  <c r="CK33" i="2"/>
  <c r="BY58" i="2"/>
  <c r="CZ20" i="2"/>
  <c r="CH33" i="2"/>
  <c r="CX33" i="2"/>
  <c r="CP33" i="2"/>
  <c r="CM33" i="2"/>
  <c r="DC33" i="2"/>
  <c r="CT33" i="2"/>
  <c r="DO20" i="2"/>
  <c r="CR33" i="2"/>
  <c r="DH33" i="2"/>
  <c r="CY33" i="2"/>
  <c r="CJ33" i="2"/>
  <c r="DE20" i="2"/>
  <c r="CW20" i="2"/>
  <c r="CW33" i="2"/>
  <c r="DL33" i="2"/>
  <c r="DD33" i="2"/>
  <c r="DO33" i="2"/>
  <c r="CN20" i="2"/>
  <c r="CB33" i="2"/>
  <c r="DB33" i="2"/>
  <c r="DQ33" i="2"/>
  <c r="CE20" i="2"/>
  <c r="DK20" i="2"/>
  <c r="DH31" i="2"/>
  <c r="CY20" i="2"/>
  <c r="CL20" i="2"/>
  <c r="BZ35" i="2"/>
  <c r="DC31" i="2"/>
  <c r="DL35" i="2"/>
  <c r="CQ35" i="2"/>
  <c r="BY31" i="2"/>
  <c r="CA35" i="2"/>
  <c r="CP31" i="2"/>
  <c r="CH35" i="2"/>
  <c r="DP20" i="2"/>
  <c r="CT35" i="2"/>
  <c r="CT31" i="2"/>
  <c r="CB31" i="2"/>
  <c r="CJ31" i="2"/>
  <c r="AQ41" i="2"/>
  <c r="DP35" i="2"/>
  <c r="CG35" i="2"/>
  <c r="CP35" i="2"/>
  <c r="CK31" i="2"/>
  <c r="CE41" i="2"/>
  <c r="CY35" i="2"/>
  <c r="AP47" i="2"/>
  <c r="AQ47" i="2" s="1"/>
  <c r="CB35" i="2"/>
  <c r="CJ35" i="2"/>
  <c r="DJ35" i="2"/>
  <c r="DD35" i="2"/>
  <c r="DD31" i="2"/>
  <c r="CL35" i="2"/>
  <c r="CN35" i="2"/>
  <c r="CM35" i="2"/>
  <c r="DI35" i="2"/>
  <c r="CV35" i="2"/>
  <c r="CW35" i="2"/>
  <c r="DN35" i="2"/>
  <c r="CX20" i="2"/>
  <c r="DB20" i="2"/>
  <c r="DE35" i="2"/>
  <c r="CX35" i="2"/>
  <c r="DF35" i="2"/>
  <c r="DR35" i="2"/>
  <c r="CL31" i="2"/>
  <c r="BX43" i="2"/>
  <c r="CZ35" i="2"/>
  <c r="CS35" i="2"/>
  <c r="DO35" i="2"/>
  <c r="DC35" i="2"/>
  <c r="DK35" i="2"/>
  <c r="DE31" i="2"/>
  <c r="CE35" i="2"/>
  <c r="CD35" i="2"/>
  <c r="DH35" i="2"/>
  <c r="AL35" i="2"/>
  <c r="AM35" i="2" s="1"/>
  <c r="BY35" i="2" s="1"/>
  <c r="DO31" i="2"/>
  <c r="DQ35" i="2"/>
  <c r="CD31" i="2"/>
  <c r="CR35" i="2"/>
  <c r="CF35" i="2"/>
  <c r="CH31" i="2"/>
  <c r="DB35" i="2"/>
  <c r="BX35" i="2"/>
  <c r="CE31" i="2"/>
  <c r="CW31" i="2"/>
  <c r="CM31" i="2"/>
  <c r="DI31" i="2"/>
  <c r="CR31" i="2"/>
  <c r="DN31" i="2"/>
  <c r="CQ31" i="2"/>
  <c r="DL31" i="2"/>
  <c r="DB31" i="2"/>
  <c r="CZ31" i="2"/>
  <c r="DQ31" i="2"/>
  <c r="DF31" i="2"/>
  <c r="DJ31" i="2"/>
  <c r="CG31" i="2"/>
  <c r="DK31" i="2"/>
  <c r="DP31" i="2"/>
  <c r="BZ31" i="2"/>
  <c r="CV31" i="2"/>
  <c r="AL31" i="2"/>
  <c r="AM31" i="2" s="1"/>
  <c r="BX31" i="2" s="1"/>
  <c r="AL20" i="2"/>
  <c r="AM20" i="2" s="1"/>
  <c r="CF20" i="2" s="1"/>
  <c r="CG20" i="2"/>
  <c r="CR20" i="2"/>
  <c r="DH20" i="2"/>
  <c r="CP20" i="2"/>
  <c r="CV20" i="2"/>
  <c r="DF20" i="2"/>
  <c r="DL20" i="2"/>
  <c r="DD20" i="2"/>
  <c r="DJ20" i="2"/>
  <c r="DN20" i="2"/>
  <c r="DQ20" i="2"/>
  <c r="DR20" i="2"/>
  <c r="CD20" i="2"/>
  <c r="BY20" i="2"/>
  <c r="CJ20" i="2"/>
  <c r="BX20" i="2"/>
  <c r="CH20" i="2"/>
  <c r="DC20" i="2"/>
  <c r="CB20" i="2"/>
  <c r="BZ33" i="2"/>
  <c r="AP33" i="2"/>
  <c r="AQ33" i="2" s="1"/>
  <c r="CF31" i="2"/>
  <c r="CY31" i="2"/>
  <c r="DR32" i="2"/>
  <c r="DQ32" i="2"/>
  <c r="DL32" i="2"/>
  <c r="DH32" i="2"/>
  <c r="DC32" i="2"/>
  <c r="CX32" i="2"/>
  <c r="CS32" i="2"/>
  <c r="CN32" i="2"/>
  <c r="CJ32" i="2"/>
  <c r="CE32" i="2"/>
  <c r="BZ32" i="2"/>
  <c r="DJ32" i="2"/>
  <c r="CZ32" i="2"/>
  <c r="CV32" i="2"/>
  <c r="CG32" i="2"/>
  <c r="DI32" i="2"/>
  <c r="DD32" i="2"/>
  <c r="CT32" i="2"/>
  <c r="CK32" i="2"/>
  <c r="CA32" i="2"/>
  <c r="AL32" i="2"/>
  <c r="AM32" i="2" s="1"/>
  <c r="BX32" i="2" s="1"/>
  <c r="DP32" i="2"/>
  <c r="DK32" i="2"/>
  <c r="DF32" i="2"/>
  <c r="DB32" i="2"/>
  <c r="CW32" i="2"/>
  <c r="CR32" i="2"/>
  <c r="CM32" i="2"/>
  <c r="CH32" i="2"/>
  <c r="CD32" i="2"/>
  <c r="BY32" i="2"/>
  <c r="DO32" i="2"/>
  <c r="DE32" i="2"/>
  <c r="CQ32" i="2"/>
  <c r="CL32" i="2"/>
  <c r="CB32" i="2"/>
  <c r="DN32" i="2"/>
  <c r="CY32" i="2"/>
  <c r="CP32" i="2"/>
  <c r="CF32" i="2"/>
  <c r="DR36" i="2"/>
  <c r="DN36" i="2"/>
  <c r="DI36" i="2"/>
  <c r="DD36" i="2"/>
  <c r="CY36" i="2"/>
  <c r="CT36" i="2"/>
  <c r="CP36" i="2"/>
  <c r="CK36" i="2"/>
  <c r="CF36" i="2"/>
  <c r="AL36" i="2"/>
  <c r="AM36" i="2" s="1"/>
  <c r="BY36" i="2" s="1"/>
  <c r="DQ36" i="2"/>
  <c r="DL36" i="2"/>
  <c r="DH36" i="2"/>
  <c r="DC36" i="2"/>
  <c r="CX36" i="2"/>
  <c r="CS36" i="2"/>
  <c r="CN36" i="2"/>
  <c r="CJ36" i="2"/>
  <c r="CE36" i="2"/>
  <c r="BZ36" i="2"/>
  <c r="DJ36" i="2"/>
  <c r="CZ36" i="2"/>
  <c r="CQ36" i="2"/>
  <c r="CG36" i="2"/>
  <c r="BX36" i="2"/>
  <c r="DP36" i="2"/>
  <c r="DK36" i="2"/>
  <c r="DF36" i="2"/>
  <c r="DB36" i="2"/>
  <c r="CW36" i="2"/>
  <c r="CR36" i="2"/>
  <c r="CM36" i="2"/>
  <c r="CH36" i="2"/>
  <c r="CD36" i="2"/>
  <c r="DO36" i="2"/>
  <c r="DE36" i="2"/>
  <c r="CV36" i="2"/>
  <c r="CL36" i="2"/>
  <c r="CB36" i="2"/>
  <c r="DQ30" i="2"/>
  <c r="DL30" i="2"/>
  <c r="DH30" i="2"/>
  <c r="DC30" i="2"/>
  <c r="CX30" i="2"/>
  <c r="CS30" i="2"/>
  <c r="CN30" i="2"/>
  <c r="CJ30" i="2"/>
  <c r="CE30" i="2"/>
  <c r="BZ30" i="2"/>
  <c r="DP30" i="2"/>
  <c r="DK30" i="2"/>
  <c r="DF30" i="2"/>
  <c r="DB30" i="2"/>
  <c r="CW30" i="2"/>
  <c r="CR30" i="2"/>
  <c r="CM30" i="2"/>
  <c r="CH30" i="2"/>
  <c r="CD30" i="2"/>
  <c r="DR30" i="2"/>
  <c r="DD30" i="2"/>
  <c r="CT30" i="2"/>
  <c r="CK30" i="2"/>
  <c r="CA30" i="2"/>
  <c r="AL30" i="2"/>
  <c r="AM30" i="2" s="1"/>
  <c r="AP30" i="2" s="1"/>
  <c r="AQ30" i="2" s="1"/>
  <c r="DO30" i="2"/>
  <c r="DJ30" i="2"/>
  <c r="DE30" i="2"/>
  <c r="CZ30" i="2"/>
  <c r="CV30" i="2"/>
  <c r="CQ30" i="2"/>
  <c r="CL30" i="2"/>
  <c r="CG30" i="2"/>
  <c r="BX30" i="2"/>
  <c r="DN30" i="2"/>
  <c r="DI30" i="2"/>
  <c r="CY30" i="2"/>
  <c r="CP30" i="2"/>
  <c r="CF30" i="2"/>
  <c r="DQ34" i="2"/>
  <c r="DL34" i="2"/>
  <c r="DH34" i="2"/>
  <c r="DC34" i="2"/>
  <c r="CX34" i="2"/>
  <c r="CS34" i="2"/>
  <c r="CN34" i="2"/>
  <c r="CJ34" i="2"/>
  <c r="CE34" i="2"/>
  <c r="BZ34" i="2"/>
  <c r="DP34" i="2"/>
  <c r="DK34" i="2"/>
  <c r="DF34" i="2"/>
  <c r="DB34" i="2"/>
  <c r="CW34" i="2"/>
  <c r="CR34" i="2"/>
  <c r="CM34" i="2"/>
  <c r="CD34" i="2"/>
  <c r="BY34" i="2"/>
  <c r="DN34" i="2"/>
  <c r="DD34" i="2"/>
  <c r="CT34" i="2"/>
  <c r="CK34" i="2"/>
  <c r="CA34" i="2"/>
  <c r="AL34" i="2"/>
  <c r="AM34" i="2" s="1"/>
  <c r="CH34" i="2" s="1"/>
  <c r="DO34" i="2"/>
  <c r="DJ34" i="2"/>
  <c r="DE34" i="2"/>
  <c r="CZ34" i="2"/>
  <c r="CV34" i="2"/>
  <c r="CQ34" i="2"/>
  <c r="CL34" i="2"/>
  <c r="CG34" i="2"/>
  <c r="BX34" i="2"/>
  <c r="DR34" i="2"/>
  <c r="DI34" i="2"/>
  <c r="CY34" i="2"/>
  <c r="CP34" i="2"/>
  <c r="CF34" i="2"/>
  <c r="DR29" i="2"/>
  <c r="DN29" i="2"/>
  <c r="DI29" i="2"/>
  <c r="DD29" i="2"/>
  <c r="CY29" i="2"/>
  <c r="CT29" i="2"/>
  <c r="CP29" i="2"/>
  <c r="CK29" i="2"/>
  <c r="CF29" i="2"/>
  <c r="AL29" i="2"/>
  <c r="AM29" i="2" s="1"/>
  <c r="AP29" i="2" s="1"/>
  <c r="DQ29" i="2"/>
  <c r="DL29" i="2"/>
  <c r="DH29" i="2"/>
  <c r="DC29" i="2"/>
  <c r="CX29" i="2"/>
  <c r="CS29" i="2"/>
  <c r="CN29" i="2"/>
  <c r="CJ29" i="2"/>
  <c r="CE29" i="2"/>
  <c r="BZ29" i="2"/>
  <c r="DO29" i="2"/>
  <c r="DJ29" i="2"/>
  <c r="CZ29" i="2"/>
  <c r="CQ29" i="2"/>
  <c r="CG29" i="2"/>
  <c r="DP29" i="2"/>
  <c r="DK29" i="2"/>
  <c r="DF29" i="2"/>
  <c r="DB29" i="2"/>
  <c r="CW29" i="2"/>
  <c r="CR29" i="2"/>
  <c r="CM29" i="2"/>
  <c r="CH29" i="2"/>
  <c r="CD29" i="2"/>
  <c r="BY29" i="2"/>
  <c r="DE29" i="2"/>
  <c r="CV29" i="2"/>
  <c r="CL29" i="2"/>
  <c r="CB29" i="2"/>
  <c r="DR27" i="2"/>
  <c r="DQ27" i="2"/>
  <c r="DL27" i="2"/>
  <c r="DH27" i="2"/>
  <c r="DC27" i="2"/>
  <c r="CX27" i="2"/>
  <c r="CS27" i="2"/>
  <c r="CN27" i="2"/>
  <c r="CJ27" i="2"/>
  <c r="BZ27" i="2"/>
  <c r="DP27" i="2"/>
  <c r="DJ27" i="2"/>
  <c r="DD27" i="2"/>
  <c r="CW27" i="2"/>
  <c r="CQ27" i="2"/>
  <c r="CD27" i="2"/>
  <c r="BX27" i="2"/>
  <c r="DE27" i="2"/>
  <c r="CF27" i="2"/>
  <c r="DO27" i="2"/>
  <c r="DI27" i="2"/>
  <c r="DB27" i="2"/>
  <c r="CV27" i="2"/>
  <c r="CP27" i="2"/>
  <c r="CH27" i="2"/>
  <c r="CB27" i="2"/>
  <c r="DK27" i="2"/>
  <c r="CY27" i="2"/>
  <c r="CL27" i="2"/>
  <c r="DN27" i="2"/>
  <c r="DF27" i="2"/>
  <c r="CZ27" i="2"/>
  <c r="CT27" i="2"/>
  <c r="CM27" i="2"/>
  <c r="CA27" i="2"/>
  <c r="AL27" i="2"/>
  <c r="AM27" i="2" s="1"/>
  <c r="CG27" i="2" s="1"/>
  <c r="CR27" i="2"/>
  <c r="BY27" i="2"/>
  <c r="DQ28" i="2"/>
  <c r="DL28" i="2"/>
  <c r="DH28" i="2"/>
  <c r="DC28" i="2"/>
  <c r="CX28" i="2"/>
  <c r="CS28" i="2"/>
  <c r="CJ28" i="2"/>
  <c r="CE28" i="2"/>
  <c r="BZ28" i="2"/>
  <c r="DP28" i="2"/>
  <c r="DK28" i="2"/>
  <c r="DF28" i="2"/>
  <c r="DB28" i="2"/>
  <c r="CW28" i="2"/>
  <c r="CR28" i="2"/>
  <c r="CM28" i="2"/>
  <c r="CD28" i="2"/>
  <c r="BY28" i="2"/>
  <c r="DO28" i="2"/>
  <c r="DE28" i="2"/>
  <c r="CV28" i="2"/>
  <c r="CL28" i="2"/>
  <c r="CB28" i="2"/>
  <c r="AL28" i="2"/>
  <c r="AM28" i="2" s="1"/>
  <c r="CH28" i="2" s="1"/>
  <c r="DR28" i="2"/>
  <c r="DI28" i="2"/>
  <c r="CP28" i="2"/>
  <c r="DN28" i="2"/>
  <c r="DD28" i="2"/>
  <c r="CT28" i="2"/>
  <c r="CK28" i="2"/>
  <c r="CA28" i="2"/>
  <c r="DJ28" i="2"/>
  <c r="CZ28" i="2"/>
  <c r="CQ28" i="2"/>
  <c r="CG28" i="2"/>
  <c r="BX28" i="2"/>
  <c r="CY28" i="2"/>
  <c r="CF28" i="2"/>
  <c r="DO21" i="2"/>
  <c r="DJ21" i="2"/>
  <c r="DE21" i="2"/>
  <c r="CZ21" i="2"/>
  <c r="CV21" i="2"/>
  <c r="CQ21" i="2"/>
  <c r="CL21" i="2"/>
  <c r="CG21" i="2"/>
  <c r="CB21" i="2"/>
  <c r="BX21" i="2"/>
  <c r="DR21" i="2"/>
  <c r="DN21" i="2"/>
  <c r="DI21" i="2"/>
  <c r="DD21" i="2"/>
  <c r="CY21" i="2"/>
  <c r="CT21" i="2"/>
  <c r="CP21" i="2"/>
  <c r="CK21" i="2"/>
  <c r="CF21" i="2"/>
  <c r="CA21" i="2"/>
  <c r="AL21" i="2"/>
  <c r="AM21" i="2" s="1"/>
  <c r="AP21" i="2" s="1"/>
  <c r="AQ21" i="2" s="1"/>
  <c r="DQ21" i="2"/>
  <c r="DL21" i="2"/>
  <c r="DH21" i="2"/>
  <c r="DC21" i="2"/>
  <c r="CX21" i="2"/>
  <c r="CS21" i="2"/>
  <c r="CN21" i="2"/>
  <c r="CJ21" i="2"/>
  <c r="CE21" i="2"/>
  <c r="BZ21" i="2"/>
  <c r="DK21" i="2"/>
  <c r="CR21" i="2"/>
  <c r="BY21" i="2"/>
  <c r="DF21" i="2"/>
  <c r="CM21" i="2"/>
  <c r="DP21" i="2"/>
  <c r="CW21" i="2"/>
  <c r="DB21" i="2"/>
  <c r="CD21" i="2"/>
  <c r="DQ17" i="2"/>
  <c r="DL17" i="2"/>
  <c r="DH17" i="2"/>
  <c r="DC17" i="2"/>
  <c r="CX17" i="2"/>
  <c r="CS17" i="2"/>
  <c r="CN17" i="2"/>
  <c r="CJ17" i="2"/>
  <c r="CE17" i="2"/>
  <c r="BZ17" i="2"/>
  <c r="DR17" i="2"/>
  <c r="DK17" i="2"/>
  <c r="DE17" i="2"/>
  <c r="CY17" i="2"/>
  <c r="CR17" i="2"/>
  <c r="CL17" i="2"/>
  <c r="CF17" i="2"/>
  <c r="BY17" i="2"/>
  <c r="DF17" i="2"/>
  <c r="CT17" i="2"/>
  <c r="CA17" i="2"/>
  <c r="DP17" i="2"/>
  <c r="DJ17" i="2"/>
  <c r="DD17" i="2"/>
  <c r="CW17" i="2"/>
  <c r="CQ17" i="2"/>
  <c r="CK17" i="2"/>
  <c r="CD17" i="2"/>
  <c r="BX17" i="2"/>
  <c r="CH17" i="2"/>
  <c r="CM17" i="2"/>
  <c r="AL17" i="2"/>
  <c r="AM17" i="2" s="1"/>
  <c r="AP17" i="2" s="1"/>
  <c r="DO17" i="2"/>
  <c r="DI17" i="2"/>
  <c r="DB17" i="2"/>
  <c r="CV17" i="2"/>
  <c r="CP17" i="2"/>
  <c r="CB17" i="2"/>
  <c r="DN17" i="2"/>
  <c r="CZ17" i="2"/>
  <c r="DQ19" i="2"/>
  <c r="DL19" i="2"/>
  <c r="DH19" i="2"/>
  <c r="DC19" i="2"/>
  <c r="CX19" i="2"/>
  <c r="CS19" i="2"/>
  <c r="CN19" i="2"/>
  <c r="CJ19" i="2"/>
  <c r="BZ19" i="2"/>
  <c r="DP19" i="2"/>
  <c r="DK19" i="2"/>
  <c r="DF19" i="2"/>
  <c r="DB19" i="2"/>
  <c r="CW19" i="2"/>
  <c r="CR19" i="2"/>
  <c r="CM19" i="2"/>
  <c r="CH19" i="2"/>
  <c r="CD19" i="2"/>
  <c r="BY19" i="2"/>
  <c r="DO19" i="2"/>
  <c r="DJ19" i="2"/>
  <c r="DE19" i="2"/>
  <c r="CZ19" i="2"/>
  <c r="CV19" i="2"/>
  <c r="CQ19" i="2"/>
  <c r="CL19" i="2"/>
  <c r="CG19" i="2"/>
  <c r="CB19" i="2"/>
  <c r="BX19" i="2"/>
  <c r="DN19" i="2"/>
  <c r="CT19" i="2"/>
  <c r="CA19" i="2"/>
  <c r="DI19" i="2"/>
  <c r="CP19" i="2"/>
  <c r="DD19" i="2"/>
  <c r="CK19" i="2"/>
  <c r="AL19" i="2"/>
  <c r="AM19" i="2" s="1"/>
  <c r="CE19" i="2" s="1"/>
  <c r="DR19" i="2"/>
  <c r="CY19" i="2"/>
  <c r="CF19" i="2"/>
  <c r="DQ18" i="2"/>
  <c r="DP18" i="2"/>
  <c r="DK18" i="2"/>
  <c r="DF18" i="2"/>
  <c r="DB18" i="2"/>
  <c r="CW18" i="2"/>
  <c r="CR18" i="2"/>
  <c r="CM18" i="2"/>
  <c r="CD18" i="2"/>
  <c r="BY18" i="2"/>
  <c r="DN18" i="2"/>
  <c r="DH18" i="2"/>
  <c r="CZ18" i="2"/>
  <c r="CT18" i="2"/>
  <c r="CN18" i="2"/>
  <c r="CG18" i="2"/>
  <c r="CA18" i="2"/>
  <c r="AL18" i="2"/>
  <c r="AM18" i="2" s="1"/>
  <c r="CH18" i="2" s="1"/>
  <c r="CP18" i="2"/>
  <c r="DL18" i="2"/>
  <c r="DE18" i="2"/>
  <c r="CY18" i="2"/>
  <c r="CS18" i="2"/>
  <c r="CL18" i="2"/>
  <c r="CF18" i="2"/>
  <c r="BZ18" i="2"/>
  <c r="DO18" i="2"/>
  <c r="DI18" i="2"/>
  <c r="DC18" i="2"/>
  <c r="CV18" i="2"/>
  <c r="CJ18" i="2"/>
  <c r="CB18" i="2"/>
  <c r="DR18" i="2"/>
  <c r="DJ18" i="2"/>
  <c r="DD18" i="2"/>
  <c r="CX18" i="2"/>
  <c r="CQ18" i="2"/>
  <c r="CK18" i="2"/>
  <c r="CE18" i="2"/>
  <c r="BX18" i="2"/>
  <c r="DR22" i="2"/>
  <c r="DN22" i="2"/>
  <c r="DI22" i="2"/>
  <c r="DD22" i="2"/>
  <c r="CY22" i="2"/>
  <c r="CT22" i="2"/>
  <c r="CP22" i="2"/>
  <c r="CK22" i="2"/>
  <c r="CF22" i="2"/>
  <c r="CA22" i="2"/>
  <c r="AL22" i="2"/>
  <c r="AM22" i="2" s="1"/>
  <c r="AP22" i="2" s="1"/>
  <c r="AQ22" i="2" s="1"/>
  <c r="DQ22" i="2"/>
  <c r="DL22" i="2"/>
  <c r="DH22" i="2"/>
  <c r="DC22" i="2"/>
  <c r="CX22" i="2"/>
  <c r="CS22" i="2"/>
  <c r="CN22" i="2"/>
  <c r="CJ22" i="2"/>
  <c r="CE22" i="2"/>
  <c r="BZ22" i="2"/>
  <c r="DP22" i="2"/>
  <c r="DK22" i="2"/>
  <c r="DF22" i="2"/>
  <c r="DB22" i="2"/>
  <c r="CW22" i="2"/>
  <c r="CR22" i="2"/>
  <c r="CM22" i="2"/>
  <c r="CH22" i="2"/>
  <c r="BY22" i="2"/>
  <c r="CZ22" i="2"/>
  <c r="CG22" i="2"/>
  <c r="DO22" i="2"/>
  <c r="CV22" i="2"/>
  <c r="CB22" i="2"/>
  <c r="CL22" i="2"/>
  <c r="DJ22" i="2"/>
  <c r="CQ22" i="2"/>
  <c r="BX22" i="2"/>
  <c r="DE22" i="2"/>
  <c r="BV12" i="2"/>
  <c r="BV7" i="2"/>
  <c r="AC13" i="2"/>
  <c r="BV11" i="2"/>
  <c r="AO11" i="2" s="1"/>
  <c r="BV9" i="2"/>
  <c r="AO9" i="2" s="1"/>
  <c r="BV8" i="2"/>
  <c r="AO8" i="2" s="1"/>
  <c r="BV10" i="2"/>
  <c r="AO10" i="2" s="1"/>
  <c r="CN28" i="2" l="1"/>
  <c r="CK27" i="2"/>
  <c r="AP35" i="2"/>
  <c r="AQ35" i="2" s="1"/>
  <c r="AP65" i="2"/>
  <c r="AL65" i="2" s="1"/>
  <c r="AM65" i="2" s="1"/>
  <c r="AP20" i="2"/>
  <c r="AQ20" i="2" s="1"/>
  <c r="CA31" i="2"/>
  <c r="AP31" i="2"/>
  <c r="AQ31" i="2" s="1"/>
  <c r="BY30" i="2"/>
  <c r="AP51" i="2"/>
  <c r="AL51" i="2" s="1"/>
  <c r="AM51" i="2" s="1"/>
  <c r="BX29" i="2"/>
  <c r="AP32" i="2"/>
  <c r="AQ32" i="2" s="1"/>
  <c r="CB30" i="2"/>
  <c r="CA29" i="2"/>
  <c r="CA36" i="2"/>
  <c r="AP36" i="2"/>
  <c r="AQ36" i="2" s="1"/>
  <c r="CB34" i="2"/>
  <c r="AQ29" i="2"/>
  <c r="AP34" i="2"/>
  <c r="AQ34" i="2" s="1"/>
  <c r="CD22" i="2"/>
  <c r="AP28" i="2"/>
  <c r="AQ28" i="2" s="1"/>
  <c r="CE27" i="2"/>
  <c r="AP27" i="2"/>
  <c r="AP18" i="2"/>
  <c r="AQ18" i="2" s="1"/>
  <c r="AQ17" i="2"/>
  <c r="AP19" i="2"/>
  <c r="AQ19" i="2" s="1"/>
  <c r="CG17" i="2"/>
  <c r="CH21" i="2"/>
  <c r="AO7" i="2"/>
  <c r="AO12" i="2"/>
  <c r="DK12" i="2" s="1"/>
  <c r="DP11" i="2"/>
  <c r="DK11" i="2"/>
  <c r="DF11" i="2"/>
  <c r="DB11" i="2"/>
  <c r="CW11" i="2"/>
  <c r="CR11" i="2"/>
  <c r="CM11" i="2"/>
  <c r="CD11" i="2"/>
  <c r="BY11" i="2"/>
  <c r="DO11" i="2"/>
  <c r="DJ11" i="2"/>
  <c r="DE11" i="2"/>
  <c r="CV11" i="2"/>
  <c r="CQ11" i="2"/>
  <c r="CL11" i="2"/>
  <c r="CG11" i="2"/>
  <c r="CB11" i="2"/>
  <c r="BX11" i="2"/>
  <c r="DL11" i="2"/>
  <c r="DC11" i="2"/>
  <c r="CS11" i="2"/>
  <c r="AL11" i="2"/>
  <c r="AM11" i="2" s="1"/>
  <c r="BZ11" i="2" s="1"/>
  <c r="DR11" i="2"/>
  <c r="DI11" i="2"/>
  <c r="CY11" i="2"/>
  <c r="CP11" i="2"/>
  <c r="CF11" i="2"/>
  <c r="DQ11" i="2"/>
  <c r="DH11" i="2"/>
  <c r="CX11" i="2"/>
  <c r="CN11" i="2"/>
  <c r="CE11" i="2"/>
  <c r="CK11" i="2"/>
  <c r="DN11" i="2"/>
  <c r="CA11" i="2"/>
  <c r="DD11" i="2"/>
  <c r="CT11" i="2"/>
  <c r="DR8" i="2"/>
  <c r="DN8" i="2"/>
  <c r="DI8" i="2"/>
  <c r="DD8" i="2"/>
  <c r="CY8" i="2"/>
  <c r="CT8" i="2"/>
  <c r="CP8" i="2"/>
  <c r="CK8" i="2"/>
  <c r="CF8" i="2"/>
  <c r="CA8" i="2"/>
  <c r="DP8" i="2"/>
  <c r="DJ8" i="2"/>
  <c r="DC8" i="2"/>
  <c r="CW8" i="2"/>
  <c r="CQ8" i="2"/>
  <c r="CJ8" i="2"/>
  <c r="CD8" i="2"/>
  <c r="BX8" i="2"/>
  <c r="CZ8" i="2"/>
  <c r="CG8" i="2"/>
  <c r="DO8" i="2"/>
  <c r="DH8" i="2"/>
  <c r="DB8" i="2"/>
  <c r="CV8" i="2"/>
  <c r="CN8" i="2"/>
  <c r="CB8" i="2"/>
  <c r="DL8" i="2"/>
  <c r="DF8" i="2"/>
  <c r="CS8" i="2"/>
  <c r="CM8" i="2"/>
  <c r="BZ8" i="2"/>
  <c r="DK8" i="2"/>
  <c r="CL8" i="2"/>
  <c r="CX8" i="2"/>
  <c r="DE8" i="2"/>
  <c r="CE8" i="2"/>
  <c r="DQ8" i="2"/>
  <c r="CR8" i="2"/>
  <c r="AL8" i="2"/>
  <c r="AM8" i="2" s="1"/>
  <c r="AP8" i="2" s="1"/>
  <c r="AQ8" i="2" s="1"/>
  <c r="DQ9" i="2"/>
  <c r="DL9" i="2"/>
  <c r="DH9" i="2"/>
  <c r="DC9" i="2"/>
  <c r="CX9" i="2"/>
  <c r="CS9" i="2"/>
  <c r="CN9" i="2"/>
  <c r="CJ9" i="2"/>
  <c r="BZ9" i="2"/>
  <c r="DR9" i="2"/>
  <c r="DK9" i="2"/>
  <c r="DE9" i="2"/>
  <c r="CY9" i="2"/>
  <c r="CR9" i="2"/>
  <c r="CL9" i="2"/>
  <c r="CF9" i="2"/>
  <c r="DO9" i="2"/>
  <c r="DI9" i="2"/>
  <c r="DB9" i="2"/>
  <c r="CP9" i="2"/>
  <c r="CB9" i="2"/>
  <c r="DP9" i="2"/>
  <c r="DJ9" i="2"/>
  <c r="DD9" i="2"/>
  <c r="CQ9" i="2"/>
  <c r="CK9" i="2"/>
  <c r="BX9" i="2"/>
  <c r="CV9" i="2"/>
  <c r="CH9" i="2"/>
  <c r="AL9" i="2"/>
  <c r="AM9" i="2" s="1"/>
  <c r="BY9" i="2" s="1"/>
  <c r="CT9" i="2"/>
  <c r="CG9" i="2"/>
  <c r="DN9" i="2"/>
  <c r="CM9" i="2"/>
  <c r="DF9" i="2"/>
  <c r="CZ9" i="2"/>
  <c r="CA9" i="2"/>
  <c r="DP10" i="2"/>
  <c r="DK10" i="2"/>
  <c r="DF10" i="2"/>
  <c r="DB10" i="2"/>
  <c r="CR10" i="2"/>
  <c r="CM10" i="2"/>
  <c r="CH10" i="2"/>
  <c r="BY10" i="2"/>
  <c r="DN10" i="2"/>
  <c r="DH10" i="2"/>
  <c r="CZ10" i="2"/>
  <c r="CT10" i="2"/>
  <c r="CG10" i="2"/>
  <c r="CA10" i="2"/>
  <c r="AL10" i="2"/>
  <c r="AM10" i="2" s="1"/>
  <c r="CN10" i="2" s="1"/>
  <c r="DJ10" i="2"/>
  <c r="CX10" i="2"/>
  <c r="CK10" i="2"/>
  <c r="DR10" i="2"/>
  <c r="DL10" i="2"/>
  <c r="DE10" i="2"/>
  <c r="CY10" i="2"/>
  <c r="CS10" i="2"/>
  <c r="CL10" i="2"/>
  <c r="BZ10" i="2"/>
  <c r="DQ10" i="2"/>
  <c r="DD10" i="2"/>
  <c r="CQ10" i="2"/>
  <c r="CE10" i="2"/>
  <c r="BX10" i="2"/>
  <c r="DC10" i="2"/>
  <c r="CB10" i="2"/>
  <c r="CV10" i="2"/>
  <c r="DO10" i="2"/>
  <c r="CP10" i="2"/>
  <c r="DI10" i="2"/>
  <c r="CJ10" i="2"/>
  <c r="CZ11" i="2" l="1"/>
  <c r="DF7" i="2"/>
  <c r="BX7" i="2"/>
  <c r="AP37" i="2"/>
  <c r="AL37" i="2" s="1"/>
  <c r="AM37" i="2" s="1"/>
  <c r="DP12" i="2"/>
  <c r="BZ12" i="2"/>
  <c r="AQ27" i="2"/>
  <c r="AP23" i="2"/>
  <c r="AL23" i="2" s="1"/>
  <c r="AM23" i="2" s="1"/>
  <c r="BX12" i="2"/>
  <c r="CA12" i="2"/>
  <c r="DR12" i="2"/>
  <c r="CR12" i="2"/>
  <c r="CE12" i="2"/>
  <c r="CZ12" i="2"/>
  <c r="CW12" i="2"/>
  <c r="CH11" i="2"/>
  <c r="CF10" i="2"/>
  <c r="CD10" i="2"/>
  <c r="CD9" i="2"/>
  <c r="CH8" i="2"/>
  <c r="CE9" i="2"/>
  <c r="DH7" i="2"/>
  <c r="CQ7" i="2"/>
  <c r="CN7" i="2"/>
  <c r="DO7" i="2"/>
  <c r="DD12" i="2"/>
  <c r="CM12" i="2"/>
  <c r="CY12" i="2"/>
  <c r="CG12" i="2"/>
  <c r="CX12" i="2"/>
  <c r="CP12" i="2"/>
  <c r="DO12" i="2"/>
  <c r="AL7" i="2"/>
  <c r="AM7" i="2" s="1"/>
  <c r="BZ7" i="2" s="1"/>
  <c r="AU6" i="2" s="1"/>
  <c r="CF7" i="2"/>
  <c r="AU11" i="2" s="1"/>
  <c r="DL7" i="2"/>
  <c r="DN7" i="2"/>
  <c r="CD7" i="2"/>
  <c r="CL7" i="2"/>
  <c r="CV12" i="2"/>
  <c r="DJ12" i="2"/>
  <c r="DD7" i="2"/>
  <c r="AU31" i="2" s="1"/>
  <c r="DI7" i="2"/>
  <c r="AU35" i="2" s="1"/>
  <c r="DJ7" i="2"/>
  <c r="AU36" i="2" s="1"/>
  <c r="CP7" i="2"/>
  <c r="AU19" i="2" s="1"/>
  <c r="CK7" i="2"/>
  <c r="DK7" i="2"/>
  <c r="AU37" i="2" s="1"/>
  <c r="CK12" i="2"/>
  <c r="CS12" i="2"/>
  <c r="DE12" i="2"/>
  <c r="CF12" i="2"/>
  <c r="DN12" i="2"/>
  <c r="DF12" i="2"/>
  <c r="CB12" i="2"/>
  <c r="DC12" i="2"/>
  <c r="DC7" i="2"/>
  <c r="DQ7" i="2"/>
  <c r="AU42" i="2" s="1"/>
  <c r="CE7" i="2"/>
  <c r="AU10" i="2" s="1"/>
  <c r="DP7" i="2"/>
  <c r="AU41" i="2" s="1"/>
  <c r="CX7" i="2"/>
  <c r="AL12" i="2"/>
  <c r="AM12" i="2" s="1"/>
  <c r="AP12" i="2" s="1"/>
  <c r="AQ12" i="2" s="1"/>
  <c r="CT7" i="2"/>
  <c r="CY7" i="2"/>
  <c r="CV7" i="2"/>
  <c r="AU24" i="2" s="1"/>
  <c r="CR7" i="2"/>
  <c r="CM7" i="2"/>
  <c r="AU17" i="2" s="1"/>
  <c r="CQ12" i="2"/>
  <c r="DQ12" i="2"/>
  <c r="BY12" i="2"/>
  <c r="CL12" i="2"/>
  <c r="DH12" i="2"/>
  <c r="CH12" i="2"/>
  <c r="CT12" i="2"/>
  <c r="DL12" i="2"/>
  <c r="CN12" i="2"/>
  <c r="DI12" i="2"/>
  <c r="DR7" i="2"/>
  <c r="CW7" i="2"/>
  <c r="CS7" i="2"/>
  <c r="DB7" i="2"/>
  <c r="CZ7" i="2"/>
  <c r="AU28" i="2" s="1"/>
  <c r="DE7" i="2"/>
  <c r="AU32" i="2" s="1"/>
  <c r="CW9" i="2"/>
  <c r="CJ11" i="2"/>
  <c r="AP9" i="2"/>
  <c r="AQ9" i="2" s="1"/>
  <c r="CB7" i="2"/>
  <c r="CJ7" i="2"/>
  <c r="AP11" i="2"/>
  <c r="AQ11" i="2" s="1"/>
  <c r="CW10" i="2"/>
  <c r="AP10" i="2"/>
  <c r="AQ10" i="2" s="1"/>
  <c r="BY8" i="2"/>
  <c r="AU33" i="2" l="1"/>
  <c r="BY7" i="2"/>
  <c r="AU15" i="2"/>
  <c r="AU26" i="2"/>
  <c r="AU43" i="2"/>
  <c r="AU18" i="2"/>
  <c r="AU27" i="2"/>
  <c r="AU22" i="2"/>
  <c r="AU21" i="2"/>
  <c r="AU8" i="2"/>
  <c r="AU34" i="2"/>
  <c r="AU30" i="2"/>
  <c r="AU4" i="2"/>
  <c r="AU25" i="2"/>
  <c r="AU16" i="2"/>
  <c r="AU23" i="2"/>
  <c r="AU40" i="2"/>
  <c r="AU39" i="2"/>
  <c r="AU38" i="2"/>
  <c r="AU20" i="2"/>
  <c r="AU5" i="2"/>
  <c r="DB12" i="2"/>
  <c r="AU29" i="2" s="1"/>
  <c r="CA7" i="2"/>
  <c r="AU7" i="2" s="1"/>
  <c r="CD12" i="2"/>
  <c r="AU9" i="2" s="1"/>
  <c r="AP7" i="2"/>
  <c r="AQ7" i="2" s="1"/>
  <c r="CG7" i="2"/>
  <c r="AU12" i="2" s="1"/>
  <c r="CH7" i="2"/>
  <c r="AU13" i="2" s="1"/>
  <c r="CJ12" i="2"/>
  <c r="AU14" i="2" s="1"/>
  <c r="AP13" i="2" l="1"/>
  <c r="AL13" i="2" s="1"/>
  <c r="AM13" i="2" s="1"/>
</calcChain>
</file>

<file path=xl/sharedStrings.xml><?xml version="1.0" encoding="utf-8"?>
<sst xmlns="http://schemas.openxmlformats.org/spreadsheetml/2006/main" count="598" uniqueCount="113">
  <si>
    <t>Type:</t>
  </si>
  <si>
    <t>b</t>
  </si>
  <si>
    <t>c</t>
  </si>
  <si>
    <t>a</t>
  </si>
  <si>
    <t>d</t>
  </si>
  <si>
    <t>e</t>
  </si>
  <si>
    <t>Type</t>
  </si>
  <si>
    <t>unit wt</t>
  </si>
  <si>
    <t>Reinforcement Length</t>
  </si>
  <si>
    <t>Weight</t>
  </si>
  <si>
    <t>kgs</t>
  </si>
  <si>
    <t>f</t>
  </si>
  <si>
    <t>Nos.</t>
  </si>
  <si>
    <t>Sub-Total</t>
  </si>
  <si>
    <t>Length</t>
  </si>
  <si>
    <t>Cuts / pc</t>
  </si>
  <si>
    <t>Pcs.</t>
  </si>
  <si>
    <t>Dia</t>
  </si>
  <si>
    <t>Mark</t>
  </si>
  <si>
    <t>B</t>
  </si>
  <si>
    <t>Total Weight</t>
  </si>
  <si>
    <t>Waste</t>
  </si>
  <si>
    <t>10mm</t>
  </si>
  <si>
    <t>6m</t>
  </si>
  <si>
    <t>7.5m</t>
  </si>
  <si>
    <t>9m</t>
  </si>
  <si>
    <t>10.5m</t>
  </si>
  <si>
    <t>12m</t>
  </si>
  <si>
    <t>BAR DIAMETER</t>
  </si>
  <si>
    <t>COMMERCIAL LENGTH</t>
  </si>
  <si>
    <t>PIECES</t>
  </si>
  <si>
    <t>12mm</t>
  </si>
  <si>
    <t>16mm</t>
  </si>
  <si>
    <t>20mm</t>
  </si>
  <si>
    <t>25mm</t>
  </si>
  <si>
    <t>28mm</t>
  </si>
  <si>
    <t>32mm</t>
  </si>
  <si>
    <t>36mm</t>
  </si>
  <si>
    <t>C</t>
  </si>
  <si>
    <t>BLUE FONTS - INPUT DATA</t>
  </si>
  <si>
    <t>BLACK FONTS - AUTOCALC</t>
  </si>
  <si>
    <t>A</t>
  </si>
  <si>
    <t>AUTO-SUMMARY</t>
  </si>
  <si>
    <t>Suspended Slab</t>
  </si>
  <si>
    <t>Cont. Top&amp; Bottom  Bars A</t>
  </si>
  <si>
    <t>Cont. Top&amp; Bottom  Bars B</t>
  </si>
  <si>
    <t>Slab On Grade</t>
  </si>
  <si>
    <t>Walls</t>
  </si>
  <si>
    <t>Inner RSB Layer</t>
  </si>
  <si>
    <t>Outer RSB Layer</t>
  </si>
  <si>
    <t>Hor. Inner RSB</t>
  </si>
  <si>
    <t>Hor. Outer RSB</t>
  </si>
  <si>
    <t>Columns</t>
  </si>
  <si>
    <t>Beams</t>
  </si>
  <si>
    <t>Footings</t>
  </si>
  <si>
    <t>Col. Ties 1</t>
  </si>
  <si>
    <t>Col. Ties 2</t>
  </si>
  <si>
    <t>Col. Ties 3</t>
  </si>
  <si>
    <t>Col. Ties 4</t>
  </si>
  <si>
    <t>Vert. Bar 1</t>
  </si>
  <si>
    <t>Vert. Bar 2</t>
  </si>
  <si>
    <t>Vert. Bar 3</t>
  </si>
  <si>
    <t>Vert. Bar 4</t>
  </si>
  <si>
    <t>Vert. Bar 5</t>
  </si>
  <si>
    <t>Vert. Bar 6</t>
  </si>
  <si>
    <t>Stirrups 1</t>
  </si>
  <si>
    <t>Stirrups 2</t>
  </si>
  <si>
    <t>Stirrups 3</t>
  </si>
  <si>
    <t>Stirrups 4</t>
  </si>
  <si>
    <t>Stirrups 5</t>
  </si>
  <si>
    <t>Main bar 1</t>
  </si>
  <si>
    <t>Main bar 2</t>
  </si>
  <si>
    <t>Main bar 3</t>
  </si>
  <si>
    <t>Main bar 4</t>
  </si>
  <si>
    <t>Main bar 5</t>
  </si>
  <si>
    <t>Top bar 1</t>
  </si>
  <si>
    <t>Top bar 2</t>
  </si>
  <si>
    <t>Top bar 3</t>
  </si>
  <si>
    <t>Top bar 4</t>
  </si>
  <si>
    <t>Bottom bar 1</t>
  </si>
  <si>
    <t>Bottom bar 2</t>
  </si>
  <si>
    <t>Bottom bar 3</t>
  </si>
  <si>
    <t>Dia. (mm)</t>
  </si>
  <si>
    <t>Reinforcement Length (m)</t>
  </si>
  <si>
    <t>Total Length</t>
  </si>
  <si>
    <t>NOTE:</t>
  </si>
  <si>
    <t>diff.</t>
  </si>
  <si>
    <t>Extra Top Bars 1</t>
  </si>
  <si>
    <t>Extra Top Bars 2</t>
  </si>
  <si>
    <t>Extra Top Bars 3</t>
  </si>
  <si>
    <t>Extra Top Bars 4</t>
  </si>
  <si>
    <t xml:space="preserve"> - Auto selects the most economical commercial bar length for you.</t>
  </si>
  <si>
    <t>Eng'r Jay Mark V. Castillo</t>
  </si>
  <si>
    <t>Eng'r . Noel Lumelay</t>
  </si>
  <si>
    <t>Programmed By:</t>
  </si>
  <si>
    <t xml:space="preserve"> - Auto calculates the required number of cuts per selected bar length.</t>
  </si>
  <si>
    <t xml:space="preserve"> - Auto calculates the total rebar weights.</t>
  </si>
  <si>
    <t xml:space="preserve"> - Indicates the percentage of wastage. </t>
  </si>
  <si>
    <t>FEATURES:</t>
  </si>
  <si>
    <t xml:space="preserve"> - Auto summarizes the number of rebars per commercial length per bar diameters.</t>
  </si>
  <si>
    <t>LIMITATIONS:</t>
  </si>
  <si>
    <t xml:space="preserve"> - Total bar length must not exceed 12 meters.</t>
  </si>
  <si>
    <t>By: JMVC Consulting Structural Engineers</t>
  </si>
  <si>
    <t>1. Log into your Gcash account and find the QR button</t>
  </si>
  <si>
    <t>2. Point your camera to the QR Code to scan</t>
  </si>
  <si>
    <t xml:space="preserve">3. Once recognized, you will get another step to add an Optional message. </t>
  </si>
  <si>
    <t>4. IMPORTANT:  In order for us to send you the file, please add your email in the  optional Message box  in text format (myemail at gmail dot com)</t>
  </si>
  <si>
    <t>5. Review the detais and check the  " I confirm that the details are correct"</t>
  </si>
  <si>
    <t>6. Click Send</t>
  </si>
  <si>
    <t>7. Send an email to info@jmvccse.com with your payment confirmation or receipt</t>
  </si>
  <si>
    <t>.</t>
  </si>
  <si>
    <t>GET YOUR OWN FULLY EDITABLE COPY OF THIS DOCUMENT</t>
  </si>
  <si>
    <t>REBAR CUTTING LIST / BAR BENDING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</si>
</sst>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.000_);_(* \(#,##0.000\);_(* &quot;-&quot;??_);_(@_)"/>
    <numFmt numFmtId="165" formatCode="\(0.00%\)"/>
    <numFmt numFmtId="166" formatCode="\ \ \ \ \ \ \ \=\ _(* #,##0.00_);_(* \(#,##0.00\);_(* &quot;-&quot;??_);_(@_)"/>
    <numFmt numFmtId="167" formatCode="\=\ \ \ \ \ 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rgb="FF0000FF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FF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5BFFBD"/>
        <bgColor indexed="64"/>
      </patternFill>
    </fill>
    <fill>
      <patternFill patternType="solid">
        <fgColor rgb="FF245898"/>
        <bgColor indexed="64"/>
      </patternFill>
    </fill>
    <fill>
      <patternFill patternType="solid">
        <fgColor theme="8" tint="-0.249977111117893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93">
    <xf numFmtId="0" fontId="0" fillId="0" borderId="0" xfId="0"/>
    <xf numFmtId="0" fontId="0" fillId="0" borderId="0" xfId="0" applyProtection="1">
      <protection locked="0"/>
    </xf>
    <xf numFmtId="0" fontId="3" fillId="0" borderId="0" xfId="0" applyFont="1"/>
    <xf numFmtId="0" fontId="17" fillId="0" borderId="0" xfId="0" applyFont="1"/>
    <xf numFmtId="0" fontId="5" fillId="0" borderId="0" xfId="0" applyFont="1"/>
    <xf numFmtId="0" fontId="18" fillId="0" borderId="0" xfId="0" applyFont="1"/>
    <xf numFmtId="0" fontId="15" fillId="0" borderId="1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43" fontId="0" fillId="0" borderId="21" xfId="0" applyNumberFormat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12" fillId="0" borderId="21" xfId="0" applyFont="1" applyBorder="1" applyAlignment="1">
      <alignment horizontal="center"/>
    </xf>
    <xf numFmtId="43" fontId="12" fillId="0" borderId="21" xfId="1" applyFont="1" applyBorder="1" applyProtection="1"/>
    <xf numFmtId="43" fontId="0" fillId="0" borderId="21" xfId="0" applyNumberFormat="1" applyBorder="1"/>
    <xf numFmtId="43" fontId="0" fillId="0" borderId="0" xfId="0" applyNumberFormat="1"/>
    <xf numFmtId="0" fontId="7" fillId="0" borderId="0" xfId="0" applyFont="1" applyAlignment="1">
      <alignment vertical="center"/>
    </xf>
    <xf numFmtId="0" fontId="7" fillId="3" borderId="0" xfId="0" applyFont="1" applyFill="1" applyAlignment="1">
      <alignment horizontal="center" vertical="center"/>
    </xf>
    <xf numFmtId="167" fontId="7" fillId="3" borderId="0" xfId="0" applyNumberFormat="1" applyFont="1" applyFill="1" applyAlignment="1">
      <alignment horizontal="left" vertical="center"/>
    </xf>
    <xf numFmtId="165" fontId="7" fillId="3" borderId="0" xfId="2" applyNumberFormat="1" applyFont="1" applyFill="1" applyAlignment="1" applyProtection="1">
      <alignment horizontal="left" vertical="center"/>
    </xf>
    <xf numFmtId="166" fontId="7" fillId="6" borderId="20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top"/>
    </xf>
    <xf numFmtId="0" fontId="0" fillId="0" borderId="0" xfId="0" applyAlignment="1">
      <alignment horizontal="right" textRotation="135"/>
    </xf>
    <xf numFmtId="0" fontId="0" fillId="0" borderId="0" xfId="0" applyAlignment="1">
      <alignment vertical="center" textRotation="45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0" xfId="0" applyFont="1"/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43" fontId="7" fillId="0" borderId="16" xfId="0" applyNumberFormat="1" applyFont="1" applyBorder="1" applyAlignment="1">
      <alignment horizontal="center"/>
    </xf>
    <xf numFmtId="43" fontId="7" fillId="0" borderId="17" xfId="0" applyNumberFormat="1" applyFont="1" applyBorder="1" applyAlignment="1">
      <alignment horizontal="center"/>
    </xf>
    <xf numFmtId="43" fontId="7" fillId="0" borderId="18" xfId="0" applyNumberFormat="1" applyFont="1" applyBorder="1" applyAlignment="1">
      <alignment horizontal="center"/>
    </xf>
    <xf numFmtId="0" fontId="7" fillId="6" borderId="22" xfId="2" applyNumberFormat="1" applyFont="1" applyFill="1" applyBorder="1" applyAlignment="1" applyProtection="1">
      <alignment horizontal="center"/>
    </xf>
    <xf numFmtId="0" fontId="3" fillId="0" borderId="14" xfId="0" applyFont="1" applyBorder="1" applyAlignment="1">
      <alignment horizontal="center"/>
    </xf>
    <xf numFmtId="0" fontId="13" fillId="0" borderId="16" xfId="1" applyNumberFormat="1" applyFont="1" applyBorder="1" applyAlignment="1" applyProtection="1">
      <alignment horizontal="center"/>
    </xf>
    <xf numFmtId="0" fontId="13" fillId="0" borderId="17" xfId="1" applyNumberFormat="1" applyFont="1" applyBorder="1" applyAlignment="1" applyProtection="1">
      <alignment horizontal="center"/>
    </xf>
    <xf numFmtId="0" fontId="13" fillId="0" borderId="18" xfId="1" applyNumberFormat="1" applyFont="1" applyBorder="1" applyAlignment="1" applyProtection="1">
      <alignment horizontal="center"/>
    </xf>
    <xf numFmtId="0" fontId="6" fillId="0" borderId="16" xfId="0" applyFont="1" applyBorder="1" applyAlignment="1" applyProtection="1">
      <alignment horizontal="center"/>
      <protection locked="0"/>
    </xf>
    <xf numFmtId="0" fontId="6" fillId="0" borderId="18" xfId="0" applyFont="1" applyBorder="1" applyAlignment="1" applyProtection="1">
      <alignment horizontal="center"/>
      <protection locked="0"/>
    </xf>
    <xf numFmtId="164" fontId="5" fillId="0" borderId="16" xfId="1" applyNumberFormat="1" applyFont="1" applyBorder="1" applyAlignment="1" applyProtection="1">
      <alignment horizontal="center"/>
    </xf>
    <xf numFmtId="164" fontId="5" fillId="0" borderId="17" xfId="1" applyNumberFormat="1" applyFont="1" applyBorder="1" applyAlignment="1" applyProtection="1">
      <alignment horizontal="center"/>
    </xf>
    <xf numFmtId="164" fontId="5" fillId="0" borderId="18" xfId="1" applyNumberFormat="1" applyFont="1" applyBorder="1" applyAlignment="1" applyProtection="1">
      <alignment horizontal="center"/>
    </xf>
    <xf numFmtId="43" fontId="5" fillId="0" borderId="16" xfId="1" applyFont="1" applyBorder="1" applyAlignment="1" applyProtection="1">
      <alignment horizontal="center"/>
    </xf>
    <xf numFmtId="43" fontId="5" fillId="0" borderId="17" xfId="1" applyFont="1" applyBorder="1" applyAlignment="1" applyProtection="1">
      <alignment horizontal="center"/>
    </xf>
    <xf numFmtId="43" fontId="5" fillId="0" borderId="18" xfId="1" applyFont="1" applyBorder="1" applyAlignment="1" applyProtection="1">
      <alignment horizontal="center"/>
    </xf>
    <xf numFmtId="0" fontId="6" fillId="0" borderId="17" xfId="0" applyFont="1" applyBorder="1" applyAlignment="1" applyProtection="1">
      <alignment horizontal="center"/>
      <protection locked="0"/>
    </xf>
    <xf numFmtId="2" fontId="6" fillId="0" borderId="16" xfId="0" applyNumberFormat="1" applyFont="1" applyBorder="1" applyAlignment="1" applyProtection="1">
      <alignment horizontal="center"/>
      <protection locked="0"/>
    </xf>
    <xf numFmtId="2" fontId="6" fillId="0" borderId="18" xfId="0" applyNumberFormat="1" applyFont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164" fontId="5" fillId="0" borderId="15" xfId="1" applyNumberFormat="1" applyFont="1" applyBorder="1" applyAlignment="1" applyProtection="1">
      <alignment horizontal="center"/>
    </xf>
    <xf numFmtId="164" fontId="5" fillId="0" borderId="19" xfId="1" applyNumberFormat="1" applyFont="1" applyBorder="1" applyAlignment="1" applyProtection="1">
      <alignment horizontal="center"/>
    </xf>
    <xf numFmtId="164" fontId="5" fillId="0" borderId="13" xfId="1" applyNumberFormat="1" applyFont="1" applyBorder="1" applyAlignment="1" applyProtection="1">
      <alignment horizont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textRotation="45"/>
    </xf>
    <xf numFmtId="0" fontId="0" fillId="0" borderId="0" xfId="0" applyAlignment="1">
      <alignment horizontal="center" vertical="center" textRotation="135"/>
    </xf>
    <xf numFmtId="0" fontId="6" fillId="0" borderId="16" xfId="0" quotePrefix="1" applyFont="1" applyBorder="1" applyAlignment="1" applyProtection="1">
      <alignment horizontal="center"/>
      <protection locked="0"/>
    </xf>
    <xf numFmtId="0" fontId="0" fillId="0" borderId="0" xfId="0" applyAlignment="1">
      <alignment horizontal="center" vertical="top"/>
    </xf>
    <xf numFmtId="0" fontId="11" fillId="5" borderId="9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0" fillId="0" borderId="14" xfId="3" applyFont="1" applyBorder="1" applyAlignment="1" applyProtection="1">
      <alignment horizontal="center" vertic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0000FF"/>
      <color rgb="FF245898"/>
      <color rgb="FF09FFFF"/>
      <color rgb="FFFF2994"/>
      <color rgb="FFFF6801"/>
      <color rgb="FF19A2FF"/>
      <color rgb="FF1DFF1D"/>
      <color rgb="FFFF4BA5"/>
      <color rgb="FFFFFF4B"/>
      <color rgb="FF84FF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4916</xdr:colOff>
      <xdr:row>82</xdr:row>
      <xdr:rowOff>23812</xdr:rowOff>
    </xdr:from>
    <xdr:to>
      <xdr:col>12</xdr:col>
      <xdr:colOff>34681</xdr:colOff>
      <xdr:row>82</xdr:row>
      <xdr:rowOff>25400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509866" y="5624512"/>
          <a:ext cx="1296590" cy="1588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177035</xdr:colOff>
      <xdr:row>81</xdr:row>
      <xdr:rowOff>55927</xdr:rowOff>
    </xdr:from>
    <xdr:ext cx="261937" cy="261385"/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58010" y="5466127"/>
          <a:ext cx="261937" cy="26138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tIns="91440" bIns="91440" rtlCol="0" anchor="ctr">
          <a:noAutofit/>
        </a:bodyPr>
        <a:lstStyle/>
        <a:p>
          <a:pPr algn="ctr"/>
          <a:r>
            <a:rPr lang="en-US" sz="1200">
              <a:solidFill>
                <a:schemeClr val="tx1"/>
              </a:solidFill>
            </a:rPr>
            <a:t>A</a:t>
          </a:r>
        </a:p>
      </xdr:txBody>
    </xdr:sp>
    <xdr:clientData/>
  </xdr:oneCellAnchor>
  <xdr:oneCellAnchor>
    <xdr:from>
      <xdr:col>2</xdr:col>
      <xdr:colOff>770</xdr:colOff>
      <xdr:row>84</xdr:row>
      <xdr:rowOff>47627</xdr:rowOff>
    </xdr:from>
    <xdr:ext cx="261937" cy="261385"/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62720" y="6029327"/>
          <a:ext cx="261937" cy="26138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tIns="91440" bIns="91440" rtlCol="0" anchor="ctr">
          <a:noAutofit/>
        </a:bodyPr>
        <a:lstStyle/>
        <a:p>
          <a:pPr algn="ctr"/>
          <a:r>
            <a:rPr lang="en-US" sz="1200">
              <a:solidFill>
                <a:schemeClr val="tx1"/>
              </a:solidFill>
            </a:rPr>
            <a:t>B</a:t>
          </a:r>
        </a:p>
      </xdr:txBody>
    </xdr:sp>
    <xdr:clientData/>
  </xdr:oneCellAnchor>
  <xdr:oneCellAnchor>
    <xdr:from>
      <xdr:col>1</xdr:col>
      <xdr:colOff>180607</xdr:colOff>
      <xdr:row>87</xdr:row>
      <xdr:rowOff>57149</xdr:rowOff>
    </xdr:from>
    <xdr:ext cx="261937" cy="261385"/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61582" y="6610349"/>
          <a:ext cx="261937" cy="26138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tIns="91440" bIns="91440" rtlCol="0" anchor="ctr">
          <a:noAutofit/>
        </a:bodyPr>
        <a:lstStyle/>
        <a:p>
          <a:pPr algn="ctr"/>
          <a:r>
            <a:rPr lang="en-US" sz="1200">
              <a:solidFill>
                <a:schemeClr val="tx1"/>
              </a:solidFill>
            </a:rPr>
            <a:t>C</a:t>
          </a:r>
        </a:p>
      </xdr:txBody>
    </xdr:sp>
    <xdr:clientData/>
  </xdr:oneCellAnchor>
  <xdr:oneCellAnchor>
    <xdr:from>
      <xdr:col>13</xdr:col>
      <xdr:colOff>99395</xdr:colOff>
      <xdr:row>82</xdr:row>
      <xdr:rowOff>67834</xdr:rowOff>
    </xdr:from>
    <xdr:ext cx="261937" cy="261385"/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052145" y="5668534"/>
          <a:ext cx="261937" cy="26138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tIns="91440" bIns="91440" rtlCol="0" anchor="ctr">
          <a:noAutofit/>
        </a:bodyPr>
        <a:lstStyle/>
        <a:p>
          <a:pPr algn="ctr"/>
          <a:r>
            <a:rPr lang="en-US" sz="1200">
              <a:solidFill>
                <a:schemeClr val="tx1"/>
              </a:solidFill>
            </a:rPr>
            <a:t>D</a:t>
          </a:r>
        </a:p>
      </xdr:txBody>
    </xdr:sp>
    <xdr:clientData/>
  </xdr:oneCellAnchor>
  <xdr:oneCellAnchor>
    <xdr:from>
      <xdr:col>13</xdr:col>
      <xdr:colOff>107678</xdr:colOff>
      <xdr:row>86</xdr:row>
      <xdr:rowOff>27383</xdr:rowOff>
    </xdr:from>
    <xdr:ext cx="261937" cy="261385"/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060428" y="6390083"/>
          <a:ext cx="261937" cy="26138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tIns="91440" bIns="91440" rtlCol="0" anchor="ctr">
          <a:noAutofit/>
        </a:bodyPr>
        <a:lstStyle/>
        <a:p>
          <a:pPr algn="ctr"/>
          <a:r>
            <a:rPr lang="en-US" sz="1200">
              <a:solidFill>
                <a:schemeClr val="tx1"/>
              </a:solidFill>
            </a:rPr>
            <a:t>E</a:t>
          </a:r>
        </a:p>
      </xdr:txBody>
    </xdr:sp>
    <xdr:clientData/>
  </xdr:oneCellAnchor>
  <xdr:twoCellAnchor>
    <xdr:from>
      <xdr:col>5</xdr:col>
      <xdr:colOff>32044</xdr:colOff>
      <xdr:row>84</xdr:row>
      <xdr:rowOff>48418</xdr:rowOff>
    </xdr:from>
    <xdr:to>
      <xdr:col>12</xdr:col>
      <xdr:colOff>28472</xdr:colOff>
      <xdr:row>85</xdr:row>
      <xdr:rowOff>36511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2559344" y="16317118"/>
          <a:ext cx="1495028" cy="178593"/>
          <a:chOff x="908447" y="8454232"/>
          <a:chExt cx="1110457" cy="178593"/>
        </a:xfrm>
      </xdr:grpSpPr>
      <xdr:cxnSp macro="">
        <xdr:nvCxnSpPr>
          <xdr:cNvPr id="9" name="Straight Connector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CxnSpPr/>
        </xdr:nvCxnSpPr>
        <xdr:spPr>
          <a:xfrm>
            <a:off x="908447" y="8629650"/>
            <a:ext cx="1101328" cy="1588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Straight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 rot="5400000" flipH="1" flipV="1">
            <a:off x="1928813" y="8542735"/>
            <a:ext cx="178593" cy="1588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43903</xdr:colOff>
      <xdr:row>87</xdr:row>
      <xdr:rowOff>31745</xdr:rowOff>
    </xdr:from>
    <xdr:to>
      <xdr:col>12</xdr:col>
      <xdr:colOff>24848</xdr:colOff>
      <xdr:row>88</xdr:row>
      <xdr:rowOff>22219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/>
      </xdr:nvGrpSpPr>
      <xdr:grpSpPr>
        <a:xfrm>
          <a:off x="2571203" y="16871945"/>
          <a:ext cx="1479545" cy="180974"/>
          <a:chOff x="912022" y="8830465"/>
          <a:chExt cx="1110457" cy="180974"/>
        </a:xfrm>
      </xdr:grpSpPr>
      <xdr:cxnSp macro="">
        <xdr:nvCxnSpPr>
          <xdr:cNvPr id="12" name="Straight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912022" y="9008264"/>
            <a:ext cx="1101328" cy="1588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Straight Connector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CxnSpPr/>
        </xdr:nvCxnSpPr>
        <xdr:spPr>
          <a:xfrm rot="5400000" flipH="1" flipV="1">
            <a:off x="1932388" y="8921349"/>
            <a:ext cx="178593" cy="1588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Straight Connector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CxnSpPr/>
        </xdr:nvCxnSpPr>
        <xdr:spPr>
          <a:xfrm rot="5400000" flipH="1" flipV="1">
            <a:off x="828679" y="8918968"/>
            <a:ext cx="178593" cy="1588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16</xdr:col>
      <xdr:colOff>5955</xdr:colOff>
      <xdr:row>81</xdr:row>
      <xdr:rowOff>184547</xdr:rowOff>
    </xdr:from>
    <xdr:to>
      <xdr:col>19</xdr:col>
      <xdr:colOff>24848</xdr:colOff>
      <xdr:row>83</xdr:row>
      <xdr:rowOff>184547</xdr:rowOff>
    </xdr:to>
    <xdr:grpSp>
      <xdr:nvGrpSpPr>
        <xdr:cNvPr id="15" name="Group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pSpPr/>
      </xdr:nvGrpSpPr>
      <xdr:grpSpPr>
        <a:xfrm>
          <a:off x="4844655" y="15881747"/>
          <a:ext cx="628493" cy="381000"/>
          <a:chOff x="3071813" y="8245078"/>
          <a:chExt cx="678656" cy="381000"/>
        </a:xfrm>
      </xdr:grpSpPr>
      <xdr:sp macro="" textlink="">
        <xdr:nvSpPr>
          <xdr:cNvPr id="16" name="Rounded Rectangle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/>
        </xdr:nvSpPr>
        <xdr:spPr>
          <a:xfrm>
            <a:off x="3077766" y="8251031"/>
            <a:ext cx="672703" cy="375047"/>
          </a:xfrm>
          <a:prstGeom prst="roundRect">
            <a:avLst/>
          </a:prstGeom>
          <a:noFill/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en-US" sz="1100"/>
          </a:p>
        </xdr:txBody>
      </xdr:sp>
      <xdr:cxnSp macro="">
        <xdr:nvCxnSpPr>
          <xdr:cNvPr id="17" name="Straight Connector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CxnSpPr/>
        </xdr:nvCxnSpPr>
        <xdr:spPr>
          <a:xfrm>
            <a:off x="3071813" y="8304609"/>
            <a:ext cx="125015" cy="107157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" name="Straight Connector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CxnSpPr/>
        </xdr:nvCxnSpPr>
        <xdr:spPr>
          <a:xfrm>
            <a:off x="3155156" y="8245078"/>
            <a:ext cx="136922" cy="125016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16</xdr:col>
      <xdr:colOff>7437</xdr:colOff>
      <xdr:row>85</xdr:row>
      <xdr:rowOff>81711</xdr:rowOff>
    </xdr:from>
    <xdr:to>
      <xdr:col>18</xdr:col>
      <xdr:colOff>81026</xdr:colOff>
      <xdr:row>87</xdr:row>
      <xdr:rowOff>126579</xdr:rowOff>
    </xdr:to>
    <xdr:grpSp>
      <xdr:nvGrpSpPr>
        <xdr:cNvPr id="19" name="Group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/>
      </xdr:nvGrpSpPr>
      <xdr:grpSpPr>
        <a:xfrm rot="2561785">
          <a:off x="4846137" y="16540911"/>
          <a:ext cx="479989" cy="425868"/>
          <a:chOff x="4643438" y="8060531"/>
          <a:chExt cx="398859" cy="381000"/>
        </a:xfrm>
      </xdr:grpSpPr>
      <xdr:sp macro="" textlink="">
        <xdr:nvSpPr>
          <xdr:cNvPr id="20" name="Rounded Rectangle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/>
        </xdr:nvSpPr>
        <xdr:spPr>
          <a:xfrm>
            <a:off x="4646937" y="8066484"/>
            <a:ext cx="395360" cy="375047"/>
          </a:xfrm>
          <a:prstGeom prst="roundRect">
            <a:avLst/>
          </a:prstGeom>
          <a:noFill/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en-US" sz="1100"/>
          </a:p>
        </xdr:txBody>
      </xdr:sp>
      <xdr:cxnSp macro="">
        <xdr:nvCxnSpPr>
          <xdr:cNvPr id="21" name="Straight Connector 20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CxnSpPr/>
        </xdr:nvCxnSpPr>
        <xdr:spPr>
          <a:xfrm>
            <a:off x="4643438" y="8120062"/>
            <a:ext cx="73474" cy="107157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" name="Straight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>
            <a:off x="4692420" y="8060531"/>
            <a:ext cx="80472" cy="125016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269394</xdr:rowOff>
    </xdr:from>
    <xdr:to>
      <xdr:col>3</xdr:col>
      <xdr:colOff>580351</xdr:colOff>
      <xdr:row>18</xdr:row>
      <xdr:rowOff>130848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D6F7EE9-0E9C-6E60-1DF4-108D865B2F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424" y="2693939"/>
          <a:ext cx="2235200" cy="228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B1:DR95"/>
  <sheetViews>
    <sheetView tabSelected="1" zoomScaleNormal="100" zoomScaleSheetLayoutView="115" workbookViewId="0">
      <selection activeCell="B4" sqref="B4:E4"/>
    </sheetView>
  </sheetViews>
  <sheetFormatPr baseColWidth="10" defaultColWidth="8.83203125" defaultRowHeight="15" x14ac:dyDescent="0.2"/>
  <cols>
    <col min="1" max="2" width="2.6640625" customWidth="1"/>
    <col min="3" max="4" width="5.6640625" customWidth="1"/>
    <col min="5" max="5" width="16.5" bestFit="1" customWidth="1"/>
    <col min="6" max="6" width="2.6640625" customWidth="1"/>
    <col min="7" max="7" width="3.6640625" customWidth="1"/>
    <col min="8" max="36" width="2.6640625" customWidth="1"/>
    <col min="37" max="37" width="26.6640625" bestFit="1" customWidth="1"/>
    <col min="38" max="38" width="10.5" customWidth="1"/>
    <col min="39" max="39" width="9.33203125" customWidth="1"/>
    <col min="40" max="40" width="7.1640625" customWidth="1"/>
    <col min="41" max="41" width="9" customWidth="1"/>
    <col min="42" max="42" width="14" customWidth="1"/>
    <col min="43" max="43" width="8.5" customWidth="1"/>
    <col min="44" max="45" width="10.6640625" customWidth="1"/>
    <col min="46" max="46" width="13.5" customWidth="1"/>
    <col min="47" max="47" width="8.5" customWidth="1"/>
    <col min="48" max="52" width="10.6640625" customWidth="1"/>
  </cols>
  <sheetData>
    <row r="1" spans="2:122" ht="20" thickBot="1" x14ac:dyDescent="0.3">
      <c r="AK1" t="s">
        <v>85</v>
      </c>
      <c r="AS1" s="49" t="s">
        <v>42</v>
      </c>
      <c r="AT1" s="49"/>
      <c r="AU1" s="49"/>
    </row>
    <row r="2" spans="2:122" x14ac:dyDescent="0.2">
      <c r="B2" s="6"/>
      <c r="C2" s="7"/>
      <c r="D2" s="8"/>
      <c r="E2" s="8"/>
      <c r="F2" s="8"/>
      <c r="G2" s="8"/>
      <c r="H2" s="8"/>
      <c r="I2" s="8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10"/>
      <c r="AK2" s="11" t="s">
        <v>39</v>
      </c>
      <c r="AS2" s="85" t="s">
        <v>28</v>
      </c>
      <c r="AT2" s="85" t="s">
        <v>29</v>
      </c>
      <c r="AU2" s="86" t="s">
        <v>30</v>
      </c>
    </row>
    <row r="3" spans="2:122" ht="19" x14ac:dyDescent="0.2">
      <c r="B3" s="89" t="s">
        <v>112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1"/>
      <c r="AK3" s="12" t="s">
        <v>40</v>
      </c>
      <c r="AS3" s="85"/>
      <c r="AT3" s="85"/>
      <c r="AU3" s="86"/>
    </row>
    <row r="4" spans="2:122" x14ac:dyDescent="0.2">
      <c r="B4" s="67" t="s">
        <v>43</v>
      </c>
      <c r="C4" s="68"/>
      <c r="D4" s="68"/>
      <c r="E4" s="68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92" t="s">
        <v>102</v>
      </c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12"/>
      <c r="AI4" s="13"/>
      <c r="AS4" s="80">
        <v>10</v>
      </c>
      <c r="AT4" s="14">
        <v>6</v>
      </c>
      <c r="AU4" s="14">
        <f>IF(SUM(BX7:BX75)&gt;0,SUM(BX7:BX75),"")</f>
        <v>110</v>
      </c>
    </row>
    <row r="5" spans="2:122" x14ac:dyDescent="0.2">
      <c r="B5" s="15"/>
      <c r="C5" s="72" t="s">
        <v>18</v>
      </c>
      <c r="D5" s="73"/>
      <c r="E5" s="74"/>
      <c r="F5" s="72" t="s">
        <v>82</v>
      </c>
      <c r="G5" s="74"/>
      <c r="H5" s="65" t="s">
        <v>6</v>
      </c>
      <c r="I5" s="65"/>
      <c r="J5" s="66" t="s">
        <v>83</v>
      </c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2" t="s">
        <v>84</v>
      </c>
      <c r="W5" s="73"/>
      <c r="X5" s="74"/>
      <c r="Y5" s="65" t="s">
        <v>12</v>
      </c>
      <c r="Z5" s="65"/>
      <c r="AA5" s="65" t="s">
        <v>7</v>
      </c>
      <c r="AB5" s="65"/>
      <c r="AC5" s="65"/>
      <c r="AD5" s="65" t="s">
        <v>9</v>
      </c>
      <c r="AE5" s="65"/>
      <c r="AF5" s="65"/>
      <c r="AG5" s="65"/>
      <c r="AH5" s="12"/>
      <c r="AI5" s="13"/>
      <c r="AS5" s="80"/>
      <c r="AT5" s="14">
        <v>7.5</v>
      </c>
      <c r="AU5" s="14">
        <f>IF(SUM(BY7:BY75)&gt;0,SUM(BY7:BY75),"")</f>
        <v>69</v>
      </c>
      <c r="BX5" s="64" t="s">
        <v>22</v>
      </c>
      <c r="BY5" s="64"/>
      <c r="BZ5" s="64"/>
      <c r="CA5" s="64"/>
      <c r="CB5" s="64"/>
      <c r="CD5" s="64" t="s">
        <v>31</v>
      </c>
      <c r="CE5" s="64"/>
      <c r="CF5" s="64"/>
      <c r="CG5" s="64"/>
      <c r="CH5" s="64"/>
      <c r="CJ5" s="64" t="s">
        <v>32</v>
      </c>
      <c r="CK5" s="64"/>
      <c r="CL5" s="64"/>
      <c r="CM5" s="64"/>
      <c r="CN5" s="64"/>
      <c r="CP5" s="64" t="s">
        <v>33</v>
      </c>
      <c r="CQ5" s="64"/>
      <c r="CR5" s="64"/>
      <c r="CS5" s="64"/>
      <c r="CT5" s="64"/>
      <c r="CV5" s="64" t="s">
        <v>34</v>
      </c>
      <c r="CW5" s="64"/>
      <c r="CX5" s="64"/>
      <c r="CY5" s="64"/>
      <c r="CZ5" s="64"/>
      <c r="DB5" s="64" t="s">
        <v>35</v>
      </c>
      <c r="DC5" s="64"/>
      <c r="DD5" s="64"/>
      <c r="DE5" s="64"/>
      <c r="DF5" s="64"/>
      <c r="DH5" s="64" t="s">
        <v>36</v>
      </c>
      <c r="DI5" s="64"/>
      <c r="DJ5" s="64"/>
      <c r="DK5" s="64"/>
      <c r="DL5" s="64"/>
      <c r="DN5" s="64" t="s">
        <v>37</v>
      </c>
      <c r="DO5" s="64"/>
      <c r="DP5" s="64"/>
      <c r="DQ5" s="64"/>
      <c r="DR5" s="64"/>
    </row>
    <row r="6" spans="2:122" x14ac:dyDescent="0.2">
      <c r="B6" s="15"/>
      <c r="C6" s="75"/>
      <c r="D6" s="76"/>
      <c r="E6" s="77"/>
      <c r="F6" s="75"/>
      <c r="G6" s="77"/>
      <c r="H6" s="65"/>
      <c r="I6" s="65"/>
      <c r="J6" s="65" t="s">
        <v>3</v>
      </c>
      <c r="K6" s="65"/>
      <c r="L6" s="65" t="s">
        <v>1</v>
      </c>
      <c r="M6" s="65"/>
      <c r="N6" s="65" t="s">
        <v>2</v>
      </c>
      <c r="O6" s="65"/>
      <c r="P6" s="65" t="s">
        <v>4</v>
      </c>
      <c r="Q6" s="65"/>
      <c r="R6" s="65" t="s">
        <v>5</v>
      </c>
      <c r="S6" s="65"/>
      <c r="T6" s="65" t="s">
        <v>11</v>
      </c>
      <c r="U6" s="66"/>
      <c r="V6" s="75"/>
      <c r="W6" s="76"/>
      <c r="X6" s="77"/>
      <c r="Y6" s="65"/>
      <c r="Z6" s="65"/>
      <c r="AA6" s="65"/>
      <c r="AB6" s="65"/>
      <c r="AC6" s="65"/>
      <c r="AD6" s="65"/>
      <c r="AE6" s="65"/>
      <c r="AF6" s="65"/>
      <c r="AG6" s="65"/>
      <c r="AH6" s="12"/>
      <c r="AI6" s="13"/>
      <c r="AK6" s="17" t="s">
        <v>18</v>
      </c>
      <c r="AL6" s="18" t="s">
        <v>15</v>
      </c>
      <c r="AM6" s="18" t="s">
        <v>16</v>
      </c>
      <c r="AN6" s="18" t="s">
        <v>17</v>
      </c>
      <c r="AO6" s="18" t="s">
        <v>14</v>
      </c>
      <c r="AP6" s="18" t="s">
        <v>9</v>
      </c>
      <c r="AQ6" s="18" t="s">
        <v>86</v>
      </c>
      <c r="AR6" s="19"/>
      <c r="AS6" s="80"/>
      <c r="AT6" s="14">
        <v>9</v>
      </c>
      <c r="AU6" s="14">
        <f>IF(SUM(BZ7:BZ75)&gt;0,SUM(BZ7:BZ75),"")</f>
        <v>11</v>
      </c>
      <c r="AV6" s="19"/>
      <c r="AW6" s="19"/>
      <c r="AX6" s="19"/>
      <c r="AY6" s="19"/>
      <c r="AZ6" s="19"/>
      <c r="BX6" s="16" t="s">
        <v>23</v>
      </c>
      <c r="BY6" s="16" t="s">
        <v>24</v>
      </c>
      <c r="BZ6" s="16" t="s">
        <v>25</v>
      </c>
      <c r="CA6" s="16" t="s">
        <v>26</v>
      </c>
      <c r="CB6" s="16" t="s">
        <v>27</v>
      </c>
      <c r="CD6" s="16" t="s">
        <v>23</v>
      </c>
      <c r="CE6" s="16" t="s">
        <v>24</v>
      </c>
      <c r="CF6" s="16" t="s">
        <v>25</v>
      </c>
      <c r="CG6" s="16" t="s">
        <v>26</v>
      </c>
      <c r="CH6" s="16" t="s">
        <v>27</v>
      </c>
      <c r="CJ6" s="16" t="s">
        <v>23</v>
      </c>
      <c r="CK6" s="16" t="s">
        <v>24</v>
      </c>
      <c r="CL6" s="16" t="s">
        <v>25</v>
      </c>
      <c r="CM6" s="16" t="s">
        <v>26</v>
      </c>
      <c r="CN6" s="16" t="s">
        <v>27</v>
      </c>
      <c r="CP6" s="16" t="s">
        <v>23</v>
      </c>
      <c r="CQ6" s="16" t="s">
        <v>24</v>
      </c>
      <c r="CR6" s="16" t="s">
        <v>25</v>
      </c>
      <c r="CS6" s="16" t="s">
        <v>26</v>
      </c>
      <c r="CT6" s="16" t="s">
        <v>27</v>
      </c>
      <c r="CV6" s="16" t="s">
        <v>23</v>
      </c>
      <c r="CW6" s="16" t="s">
        <v>24</v>
      </c>
      <c r="CX6" s="16" t="s">
        <v>25</v>
      </c>
      <c r="CY6" s="16" t="s">
        <v>26</v>
      </c>
      <c r="CZ6" s="16" t="s">
        <v>27</v>
      </c>
      <c r="DB6" s="16" t="s">
        <v>23</v>
      </c>
      <c r="DC6" s="16" t="s">
        <v>24</v>
      </c>
      <c r="DD6" s="16" t="s">
        <v>25</v>
      </c>
      <c r="DE6" s="16" t="s">
        <v>26</v>
      </c>
      <c r="DF6" s="16" t="s">
        <v>27</v>
      </c>
      <c r="DH6" s="16" t="s">
        <v>23</v>
      </c>
      <c r="DI6" s="16" t="s">
        <v>24</v>
      </c>
      <c r="DJ6" s="16" t="s">
        <v>25</v>
      </c>
      <c r="DK6" s="16" t="s">
        <v>26</v>
      </c>
      <c r="DL6" s="16" t="s">
        <v>27</v>
      </c>
      <c r="DN6" s="16" t="s">
        <v>23</v>
      </c>
      <c r="DO6" s="16" t="s">
        <v>24</v>
      </c>
      <c r="DP6" s="16" t="s">
        <v>25</v>
      </c>
      <c r="DQ6" s="16" t="s">
        <v>26</v>
      </c>
      <c r="DR6" s="16" t="s">
        <v>27</v>
      </c>
    </row>
    <row r="7" spans="2:122" x14ac:dyDescent="0.2">
      <c r="B7" s="15"/>
      <c r="C7" s="53" t="s">
        <v>44</v>
      </c>
      <c r="D7" s="61"/>
      <c r="E7" s="54"/>
      <c r="F7" s="53">
        <v>10</v>
      </c>
      <c r="G7" s="54"/>
      <c r="H7" s="53" t="s">
        <v>38</v>
      </c>
      <c r="I7" s="54"/>
      <c r="J7" s="62">
        <v>4.7</v>
      </c>
      <c r="K7" s="63"/>
      <c r="L7" s="62">
        <v>0.15</v>
      </c>
      <c r="M7" s="63"/>
      <c r="N7" s="62">
        <v>0.15</v>
      </c>
      <c r="O7" s="63"/>
      <c r="P7" s="62"/>
      <c r="Q7" s="63"/>
      <c r="R7" s="62"/>
      <c r="S7" s="63"/>
      <c r="T7" s="62"/>
      <c r="U7" s="63"/>
      <c r="V7" s="50">
        <f t="shared" ref="V7:V12" si="0">SUM(J7:U7)</f>
        <v>5.0000000000000009</v>
      </c>
      <c r="W7" s="51"/>
      <c r="X7" s="52"/>
      <c r="Y7" s="53">
        <v>50</v>
      </c>
      <c r="Z7" s="54"/>
      <c r="AA7" s="55">
        <f t="shared" ref="AA7:AA12" si="1">IF(F7=8,0.395,IF(F7=10,0.616,IF(F7=12,0.888,IF(F7=16,1.578,IF(F7=20,2.466,IF(F7=25,3.854,IF(F7=28,4.833,IF(F7=32,6.313,IF(F7=36,7.99,"N/A")))))))))</f>
        <v>0.61599999999999999</v>
      </c>
      <c r="AB7" s="56"/>
      <c r="AC7" s="57"/>
      <c r="AD7" s="58">
        <f t="shared" ref="AD7:AD12" si="2">V7*Y7*AA7</f>
        <v>154.00000000000003</v>
      </c>
      <c r="AE7" s="59"/>
      <c r="AF7" s="59"/>
      <c r="AG7" s="60"/>
      <c r="AH7" s="12"/>
      <c r="AI7" s="13"/>
      <c r="AK7" s="20" t="str">
        <f t="shared" ref="AK7:AK12" si="3">C7</f>
        <v>Cont. Top&amp; Bottom  Bars A</v>
      </c>
      <c r="AL7" s="21">
        <f>QUOTIENT(AO7,V7)</f>
        <v>2</v>
      </c>
      <c r="AM7" s="22">
        <f>CEILING(Y7/AL7,1)</f>
        <v>25</v>
      </c>
      <c r="AN7" s="21">
        <f t="shared" ref="AN7:AN12" si="4">F7</f>
        <v>10</v>
      </c>
      <c r="AO7" s="23">
        <f>IF(AND(BV7=BQ7,V7&lt;=6),6,IF(BV7=BR7,7.5,IF(BV7=BS7,9,IF(BV7=BT7,10.5,IF(BV7=BP7,12,"N/A")))))</f>
        <v>10.5</v>
      </c>
      <c r="AP7" s="24">
        <f>AO7*AM7*AA7</f>
        <v>161.69999999999999</v>
      </c>
      <c r="AQ7" s="24">
        <f t="shared" ref="AQ7:AQ12" si="5">AP7-AD7</f>
        <v>7.6999999999999602</v>
      </c>
      <c r="AR7" s="25"/>
      <c r="AS7" s="80"/>
      <c r="AT7" s="14">
        <v>10.5</v>
      </c>
      <c r="AU7" s="14">
        <f>IF(SUM(CA7:CA75)&gt;0,SUM(CA7:CA75),"")</f>
        <v>103</v>
      </c>
      <c r="AV7" s="25"/>
      <c r="AW7" s="25"/>
      <c r="AX7" s="25"/>
      <c r="AY7" s="25"/>
      <c r="AZ7" s="25"/>
      <c r="BJ7" s="16">
        <f t="shared" ref="BJ7:BJ12" si="6">ROUNDUP(Y7/QUOTIENT(12,V7),0)</f>
        <v>25</v>
      </c>
      <c r="BK7" s="16">
        <f t="shared" ref="BK7:BK12" si="7">ROUNDUP(Y7/IF(V7&gt;6,QUOTIENT(2*6,V7),QUOTIENT(6,V7)),0)</f>
        <v>50</v>
      </c>
      <c r="BL7" s="16">
        <f t="shared" ref="BL7:BL12" si="8">ROUNDUP(Y7/IF(V7&gt;7.5,QUOTIENT(2*7.5,V7),QUOTIENT(7.5,V7)),0)</f>
        <v>50</v>
      </c>
      <c r="BM7" s="16">
        <f t="shared" ref="BM7:BM12" si="9">ROUNDUP(Y7/IF(V7&gt;9,QUOTIENT(2*9,V7),QUOTIENT(9,V7)),0)</f>
        <v>50</v>
      </c>
      <c r="BN7" s="16">
        <f t="shared" ref="BN7:BN12" si="10">ROUNDUP(Y7/IF(V7&gt;10.5,QUOTIENT(2*10.5,V7),QUOTIENT(10.5,V7)),0)</f>
        <v>25</v>
      </c>
      <c r="BO7" s="16"/>
      <c r="BP7" s="16">
        <f t="shared" ref="BP7:BP12" si="11">BJ7*12-V7*Y7</f>
        <v>49.999999999999943</v>
      </c>
      <c r="BQ7" s="16">
        <f t="shared" ref="BQ7:BQ12" si="12">IF(V7&gt;6,2*BK7*6,BK7*6)-V7*Y7</f>
        <v>49.999999999999943</v>
      </c>
      <c r="BR7" s="16">
        <f t="shared" ref="BR7:BR12" si="13">IF(V7&gt;7.5,2*BL7*7.5,BL7*7.5)-V7*Y7</f>
        <v>124.99999999999994</v>
      </c>
      <c r="BS7" s="16">
        <f t="shared" ref="BS7:BS12" si="14">IF(V7&gt;9,2*BM7*9,BM7*9)-V7*Y7</f>
        <v>199.99999999999994</v>
      </c>
      <c r="BT7" s="16">
        <f t="shared" ref="BT7:BT12" si="15">IF(V7&gt;10.5,2*BN7*10.5,BN7*10.5)-V7*Y7</f>
        <v>12.499999999999943</v>
      </c>
      <c r="BU7" s="16"/>
      <c r="BV7" s="16">
        <f t="shared" ref="BV7:BV12" si="16">MINA(BP7:BT7)</f>
        <v>12.499999999999943</v>
      </c>
      <c r="BX7" s="16" t="str">
        <f>IF(AND(F7=10,AO7=6),AM7,"")</f>
        <v/>
      </c>
      <c r="BY7" s="16" t="str">
        <f t="shared" ref="BY7:BY12" si="17">IF(AND(F7=10,AO7=7.5),AM7,"")</f>
        <v/>
      </c>
      <c r="BZ7" s="16" t="str">
        <f t="shared" ref="BZ7:BZ12" si="18">IF(AND(F7=10,AO7=9),AM7,"")</f>
        <v/>
      </c>
      <c r="CA7" s="16">
        <f t="shared" ref="CA7:CA12" si="19">IF(AND(F7=10,AO7=10.5),AM7,"")</f>
        <v>25</v>
      </c>
      <c r="CB7" s="16" t="str">
        <f t="shared" ref="CB7:CB12" si="20">IF(AND(F7=10,AO7=12),AM7,"")</f>
        <v/>
      </c>
      <c r="CD7" s="16" t="str">
        <f t="shared" ref="CD7:CD12" si="21">IF(AND(F7=12,AO7=6),AM7,"")</f>
        <v/>
      </c>
      <c r="CE7" s="16" t="str">
        <f t="shared" ref="CE7:CE12" si="22">IF(AND(F7=12,AO7=7.5),AM7,"")</f>
        <v/>
      </c>
      <c r="CF7" s="16" t="str">
        <f t="shared" ref="CF7:CF12" si="23">IF(AND(F7=12,AO7=9),AM7,"")</f>
        <v/>
      </c>
      <c r="CG7" s="16" t="str">
        <f t="shared" ref="CG7:CG12" si="24">IF(AND(F7=12,AO7=10.5),AM7,"")</f>
        <v/>
      </c>
      <c r="CH7" s="16" t="str">
        <f t="shared" ref="CH7:CH12" si="25">IF(AND(F7=12,AO7=12),AM7,"")</f>
        <v/>
      </c>
      <c r="CJ7" s="16" t="str">
        <f t="shared" ref="CJ7:CJ12" si="26">IF(AND(F7=16,AO7=6),AM7,"")</f>
        <v/>
      </c>
      <c r="CK7" s="16" t="str">
        <f t="shared" ref="CK7:CK12" si="27">IF(AND(F7=16,AO7=7.5),AM7,"")</f>
        <v/>
      </c>
      <c r="CL7" s="16" t="str">
        <f t="shared" ref="CL7:CL12" si="28">IF(AND(F7=16,AO7=9),AM7,"")</f>
        <v/>
      </c>
      <c r="CM7" s="16" t="str">
        <f t="shared" ref="CM7:CM12" si="29">IF(AND(F7=16,AO7=10.5),AM7,"")</f>
        <v/>
      </c>
      <c r="CN7" s="16" t="str">
        <f t="shared" ref="CN7:CN12" si="30">IF(AND(F7=16,AO7=12),AM7,"")</f>
        <v/>
      </c>
      <c r="CP7" s="16" t="str">
        <f t="shared" ref="CP7:CP12" si="31">IF(AND(F7=20,AO7=6),AM7,"")</f>
        <v/>
      </c>
      <c r="CQ7" s="16" t="str">
        <f t="shared" ref="CQ7:CQ12" si="32">IF(AND(F7=20,AO7=7.5),AM7,"")</f>
        <v/>
      </c>
      <c r="CR7" s="16" t="str">
        <f t="shared" ref="CR7:CR12" si="33">IF(AND(F7=20,AO7=9),AM7,"")</f>
        <v/>
      </c>
      <c r="CS7" s="16" t="str">
        <f t="shared" ref="CS7:CS12" si="34">IF(AND(F7=20,AO7=10.5),AM7,"")</f>
        <v/>
      </c>
      <c r="CT7" s="16" t="str">
        <f t="shared" ref="CT7:CT12" si="35">IF(AND(F7=20,AO7=12),AM7,"")</f>
        <v/>
      </c>
      <c r="CV7" s="16" t="str">
        <f t="shared" ref="CV7:CV12" si="36">IF(AND(F7=25,AO7=6),AM7,"")</f>
        <v/>
      </c>
      <c r="CW7" s="16" t="str">
        <f t="shared" ref="CW7:CW12" si="37">IF(AND(F7=25,AO7=7.5),AM7,"")</f>
        <v/>
      </c>
      <c r="CX7" s="16" t="str">
        <f t="shared" ref="CX7:CX12" si="38">IF(AND(F7=25,AO7=9),AM7,"")</f>
        <v/>
      </c>
      <c r="CY7" s="16" t="str">
        <f t="shared" ref="CY7:CY12" si="39">IF(AND(F7=25,AO7=10.5),AM7,"")</f>
        <v/>
      </c>
      <c r="CZ7" s="16" t="str">
        <f t="shared" ref="CZ7:CZ12" si="40">IF(AND(F7=25,AO7=12),AM7,"")</f>
        <v/>
      </c>
      <c r="DB7" s="16" t="str">
        <f t="shared" ref="DB7:DB12" si="41">IF(AND(F7=28,AO7=6),AM7,"")</f>
        <v/>
      </c>
      <c r="DC7" s="16" t="str">
        <f t="shared" ref="DC7:DC12" si="42">IF(AND(F7=28,AO7=7.5),AM7,"")</f>
        <v/>
      </c>
      <c r="DD7" s="16" t="str">
        <f t="shared" ref="DD7:DD12" si="43">IF(AND(F7=28,AO7=9),AM7,"")</f>
        <v/>
      </c>
      <c r="DE7" s="16" t="str">
        <f t="shared" ref="DE7:DE12" si="44">IF(AND(F7=28,AO7=10.5),AM7,"")</f>
        <v/>
      </c>
      <c r="DF7" s="16" t="str">
        <f t="shared" ref="DF7:DF12" si="45">IF(AND(F7=28,AO7=12),AM7,"")</f>
        <v/>
      </c>
      <c r="DH7" s="16" t="str">
        <f t="shared" ref="DH7:DH12" si="46">IF(AND(F7=32,AO7=6),AM7,"")</f>
        <v/>
      </c>
      <c r="DI7" s="16" t="str">
        <f t="shared" ref="DI7:DI12" si="47">IF(AND(F7=32,AO7=7.5),AM7,"")</f>
        <v/>
      </c>
      <c r="DJ7" s="16" t="str">
        <f t="shared" ref="DJ7:DJ12" si="48">IF(AND(F7=32,AO7=9),AM7,"")</f>
        <v/>
      </c>
      <c r="DK7" s="16" t="str">
        <f t="shared" ref="DK7:DK12" si="49">IF(AND(F7=32,AO7=10.5),AM7,"")</f>
        <v/>
      </c>
      <c r="DL7" s="16" t="str">
        <f t="shared" ref="DL7:DL12" si="50">IF(AND(F7=32,AO7=12),AM7,"")</f>
        <v/>
      </c>
      <c r="DN7" s="16" t="str">
        <f t="shared" ref="DN7:DN12" si="51">IF(AND(F7=36,AO7=6),AM7,"")</f>
        <v/>
      </c>
      <c r="DO7" s="16" t="str">
        <f t="shared" ref="DO7:DO12" si="52">IF(AND(F7=36,AO7=7.5),AM7,"")</f>
        <v/>
      </c>
      <c r="DP7" s="16" t="str">
        <f t="shared" ref="DP7:DP12" si="53">IF(AND(F7=36,AO7=9),AM7,"")</f>
        <v/>
      </c>
      <c r="DQ7" s="16" t="str">
        <f t="shared" ref="DQ7:DQ12" si="54">IF(AND(F7=36,AO7=10.5),AM7,"")</f>
        <v/>
      </c>
      <c r="DR7" s="16" t="str">
        <f t="shared" ref="DR7:DR12" si="55">IF(AND(F7=36,AO7=12),AM7,"")</f>
        <v/>
      </c>
    </row>
    <row r="8" spans="2:122" x14ac:dyDescent="0.2">
      <c r="B8" s="15"/>
      <c r="C8" s="53" t="s">
        <v>45</v>
      </c>
      <c r="D8" s="61"/>
      <c r="E8" s="54"/>
      <c r="F8" s="53">
        <v>12</v>
      </c>
      <c r="G8" s="54"/>
      <c r="H8" s="53" t="s">
        <v>19</v>
      </c>
      <c r="I8" s="54"/>
      <c r="J8" s="62">
        <v>11.85</v>
      </c>
      <c r="K8" s="63"/>
      <c r="L8" s="62">
        <v>0.15</v>
      </c>
      <c r="M8" s="63"/>
      <c r="N8" s="62"/>
      <c r="O8" s="63"/>
      <c r="P8" s="62"/>
      <c r="Q8" s="63"/>
      <c r="R8" s="62"/>
      <c r="S8" s="63"/>
      <c r="T8" s="62"/>
      <c r="U8" s="63"/>
      <c r="V8" s="50">
        <f t="shared" si="0"/>
        <v>12</v>
      </c>
      <c r="W8" s="51"/>
      <c r="X8" s="52"/>
      <c r="Y8" s="53">
        <v>44</v>
      </c>
      <c r="Z8" s="54"/>
      <c r="AA8" s="55">
        <f t="shared" si="1"/>
        <v>0.88800000000000001</v>
      </c>
      <c r="AB8" s="56"/>
      <c r="AC8" s="57"/>
      <c r="AD8" s="58">
        <f t="shared" si="2"/>
        <v>468.86400000000003</v>
      </c>
      <c r="AE8" s="59"/>
      <c r="AF8" s="59"/>
      <c r="AG8" s="60"/>
      <c r="AH8" s="12"/>
      <c r="AI8" s="13"/>
      <c r="AK8" s="20" t="str">
        <f t="shared" si="3"/>
        <v>Cont. Top&amp; Bottom  Bars B</v>
      </c>
      <c r="AL8" s="21">
        <f t="shared" ref="AL8:AL12" si="56">QUOTIENT(AO8,V8)</f>
        <v>1</v>
      </c>
      <c r="AM8" s="22">
        <f t="shared" ref="AM8:AM12" si="57">CEILING(Y8/AL8,1)</f>
        <v>44</v>
      </c>
      <c r="AN8" s="21">
        <f t="shared" si="4"/>
        <v>12</v>
      </c>
      <c r="AO8" s="23">
        <f t="shared" ref="AO8:AO12" si="58">IF(AND(BV8=BQ8,V8&lt;=6),6,IF(BV8=BR8,7.5,IF(BV8=BS8,9,IF(BV8=BT8,10.5,IF(BV8=BP8,12,"N/A")))))</f>
        <v>12</v>
      </c>
      <c r="AP8" s="24">
        <f t="shared" ref="AP8:AP12" si="59">AO8*AM8*AA8</f>
        <v>468.86400000000003</v>
      </c>
      <c r="AQ8" s="24">
        <f t="shared" si="5"/>
        <v>0</v>
      </c>
      <c r="AR8" s="25"/>
      <c r="AS8" s="80"/>
      <c r="AT8" s="14">
        <v>12</v>
      </c>
      <c r="AU8" s="14">
        <f>IF(SUM(CB7:CB75)&gt;0,SUM(CB7:CB75),"")</f>
        <v>24</v>
      </c>
      <c r="AV8" s="25"/>
      <c r="AW8" s="25"/>
      <c r="AX8" s="25"/>
      <c r="AY8" s="25"/>
      <c r="AZ8" s="25"/>
      <c r="BJ8" s="16">
        <f t="shared" si="6"/>
        <v>44</v>
      </c>
      <c r="BK8" s="16">
        <f t="shared" si="7"/>
        <v>44</v>
      </c>
      <c r="BL8" s="16">
        <f t="shared" si="8"/>
        <v>44</v>
      </c>
      <c r="BM8" s="16">
        <f t="shared" si="9"/>
        <v>44</v>
      </c>
      <c r="BN8" s="16">
        <f t="shared" si="10"/>
        <v>44</v>
      </c>
      <c r="BO8" s="16"/>
      <c r="BP8" s="16">
        <f t="shared" si="11"/>
        <v>0</v>
      </c>
      <c r="BQ8" s="16">
        <f t="shared" si="12"/>
        <v>0</v>
      </c>
      <c r="BR8" s="16">
        <f t="shared" si="13"/>
        <v>132</v>
      </c>
      <c r="BS8" s="16">
        <f t="shared" si="14"/>
        <v>264</v>
      </c>
      <c r="BT8" s="16">
        <f t="shared" si="15"/>
        <v>396</v>
      </c>
      <c r="BU8" s="16"/>
      <c r="BV8" s="16">
        <f t="shared" si="16"/>
        <v>0</v>
      </c>
      <c r="BX8" s="16" t="str">
        <f t="shared" ref="BX8:BX12" si="60">IF(AND(F8=10,AO8=6),AM8,"")</f>
        <v/>
      </c>
      <c r="BY8" s="16" t="str">
        <f t="shared" si="17"/>
        <v/>
      </c>
      <c r="BZ8" s="16" t="str">
        <f t="shared" si="18"/>
        <v/>
      </c>
      <c r="CA8" s="16" t="str">
        <f t="shared" si="19"/>
        <v/>
      </c>
      <c r="CB8" s="16" t="str">
        <f t="shared" si="20"/>
        <v/>
      </c>
      <c r="CD8" s="16" t="str">
        <f t="shared" si="21"/>
        <v/>
      </c>
      <c r="CE8" s="16" t="str">
        <f t="shared" si="22"/>
        <v/>
      </c>
      <c r="CF8" s="16" t="str">
        <f t="shared" si="23"/>
        <v/>
      </c>
      <c r="CG8" s="16" t="str">
        <f t="shared" si="24"/>
        <v/>
      </c>
      <c r="CH8" s="16">
        <f t="shared" si="25"/>
        <v>44</v>
      </c>
      <c r="CJ8" s="16" t="str">
        <f t="shared" si="26"/>
        <v/>
      </c>
      <c r="CK8" s="16" t="str">
        <f t="shared" si="27"/>
        <v/>
      </c>
      <c r="CL8" s="16" t="str">
        <f t="shared" si="28"/>
        <v/>
      </c>
      <c r="CM8" s="16" t="str">
        <f t="shared" si="29"/>
        <v/>
      </c>
      <c r="CN8" s="16" t="str">
        <f t="shared" si="30"/>
        <v/>
      </c>
      <c r="CP8" s="16" t="str">
        <f t="shared" si="31"/>
        <v/>
      </c>
      <c r="CQ8" s="16" t="str">
        <f t="shared" si="32"/>
        <v/>
      </c>
      <c r="CR8" s="16" t="str">
        <f t="shared" si="33"/>
        <v/>
      </c>
      <c r="CS8" s="16" t="str">
        <f t="shared" si="34"/>
        <v/>
      </c>
      <c r="CT8" s="16" t="str">
        <f t="shared" si="35"/>
        <v/>
      </c>
      <c r="CV8" s="16" t="str">
        <f t="shared" si="36"/>
        <v/>
      </c>
      <c r="CW8" s="16" t="str">
        <f t="shared" si="37"/>
        <v/>
      </c>
      <c r="CX8" s="16" t="str">
        <f t="shared" si="38"/>
        <v/>
      </c>
      <c r="CY8" s="16" t="str">
        <f t="shared" si="39"/>
        <v/>
      </c>
      <c r="CZ8" s="16" t="str">
        <f t="shared" si="40"/>
        <v/>
      </c>
      <c r="DB8" s="16" t="str">
        <f t="shared" si="41"/>
        <v/>
      </c>
      <c r="DC8" s="16" t="str">
        <f t="shared" si="42"/>
        <v/>
      </c>
      <c r="DD8" s="16" t="str">
        <f t="shared" si="43"/>
        <v/>
      </c>
      <c r="DE8" s="16" t="str">
        <f t="shared" si="44"/>
        <v/>
      </c>
      <c r="DF8" s="16" t="str">
        <f t="shared" si="45"/>
        <v/>
      </c>
      <c r="DH8" s="16" t="str">
        <f t="shared" si="46"/>
        <v/>
      </c>
      <c r="DI8" s="16" t="str">
        <f t="shared" si="47"/>
        <v/>
      </c>
      <c r="DJ8" s="16" t="str">
        <f t="shared" si="48"/>
        <v/>
      </c>
      <c r="DK8" s="16" t="str">
        <f t="shared" si="49"/>
        <v/>
      </c>
      <c r="DL8" s="16" t="str">
        <f t="shared" si="50"/>
        <v/>
      </c>
      <c r="DN8" s="16" t="str">
        <f t="shared" si="51"/>
        <v/>
      </c>
      <c r="DO8" s="16" t="str">
        <f t="shared" si="52"/>
        <v/>
      </c>
      <c r="DP8" s="16" t="str">
        <f t="shared" si="53"/>
        <v/>
      </c>
      <c r="DQ8" s="16" t="str">
        <f t="shared" si="54"/>
        <v/>
      </c>
      <c r="DR8" s="16" t="str">
        <f t="shared" si="55"/>
        <v/>
      </c>
    </row>
    <row r="9" spans="2:122" x14ac:dyDescent="0.2">
      <c r="B9" s="15"/>
      <c r="C9" s="53" t="s">
        <v>87</v>
      </c>
      <c r="D9" s="61"/>
      <c r="E9" s="54"/>
      <c r="F9" s="53">
        <v>16</v>
      </c>
      <c r="G9" s="54"/>
      <c r="H9" s="53" t="s">
        <v>19</v>
      </c>
      <c r="I9" s="54"/>
      <c r="J9" s="62">
        <v>6.32</v>
      </c>
      <c r="K9" s="63"/>
      <c r="L9" s="62">
        <v>0.15</v>
      </c>
      <c r="M9" s="63"/>
      <c r="N9" s="62"/>
      <c r="O9" s="63"/>
      <c r="P9" s="62"/>
      <c r="Q9" s="63"/>
      <c r="R9" s="62"/>
      <c r="S9" s="63"/>
      <c r="T9" s="62"/>
      <c r="U9" s="63"/>
      <c r="V9" s="50">
        <f t="shared" si="0"/>
        <v>6.4700000000000006</v>
      </c>
      <c r="W9" s="51"/>
      <c r="X9" s="52"/>
      <c r="Y9" s="53">
        <v>44</v>
      </c>
      <c r="Z9" s="54"/>
      <c r="AA9" s="55">
        <f t="shared" si="1"/>
        <v>1.5780000000000001</v>
      </c>
      <c r="AB9" s="56"/>
      <c r="AC9" s="57"/>
      <c r="AD9" s="58">
        <f t="shared" si="2"/>
        <v>449.22504000000004</v>
      </c>
      <c r="AE9" s="59"/>
      <c r="AF9" s="59"/>
      <c r="AG9" s="60"/>
      <c r="AH9" s="12"/>
      <c r="AI9" s="13"/>
      <c r="AK9" s="20" t="str">
        <f t="shared" si="3"/>
        <v>Extra Top Bars 1</v>
      </c>
      <c r="AL9" s="21">
        <f t="shared" si="56"/>
        <v>1</v>
      </c>
      <c r="AM9" s="22">
        <f t="shared" si="57"/>
        <v>44</v>
      </c>
      <c r="AN9" s="21">
        <f t="shared" si="4"/>
        <v>16</v>
      </c>
      <c r="AO9" s="23">
        <f t="shared" si="58"/>
        <v>7.5</v>
      </c>
      <c r="AP9" s="24">
        <f t="shared" si="59"/>
        <v>520.74</v>
      </c>
      <c r="AQ9" s="24">
        <f t="shared" si="5"/>
        <v>71.514959999999974</v>
      </c>
      <c r="AR9" s="25"/>
      <c r="AS9" s="79">
        <v>12</v>
      </c>
      <c r="AT9" s="14">
        <v>6</v>
      </c>
      <c r="AU9" s="14">
        <f>IF(SUM(CD7:CD75)&gt;0,SUM(CD7:CD75),"")</f>
        <v>25</v>
      </c>
      <c r="AV9" s="25"/>
      <c r="AW9" s="25"/>
      <c r="AX9" s="25"/>
      <c r="AY9" s="25"/>
      <c r="AZ9" s="25"/>
      <c r="BJ9" s="16">
        <f t="shared" si="6"/>
        <v>44</v>
      </c>
      <c r="BK9" s="16">
        <f t="shared" si="7"/>
        <v>44</v>
      </c>
      <c r="BL9" s="16">
        <f t="shared" si="8"/>
        <v>44</v>
      </c>
      <c r="BM9" s="16">
        <f t="shared" si="9"/>
        <v>44</v>
      </c>
      <c r="BN9" s="16">
        <f t="shared" si="10"/>
        <v>44</v>
      </c>
      <c r="BO9" s="16"/>
      <c r="BP9" s="16">
        <f t="shared" si="11"/>
        <v>243.32</v>
      </c>
      <c r="BQ9" s="16">
        <f t="shared" si="12"/>
        <v>243.32</v>
      </c>
      <c r="BR9" s="16">
        <f t="shared" si="13"/>
        <v>45.319999999999993</v>
      </c>
      <c r="BS9" s="16">
        <f t="shared" si="14"/>
        <v>111.32</v>
      </c>
      <c r="BT9" s="16">
        <f t="shared" si="15"/>
        <v>177.32</v>
      </c>
      <c r="BU9" s="16"/>
      <c r="BV9" s="16">
        <f t="shared" si="16"/>
        <v>45.319999999999993</v>
      </c>
      <c r="BX9" s="16" t="str">
        <f t="shared" si="60"/>
        <v/>
      </c>
      <c r="BY9" s="16" t="str">
        <f t="shared" si="17"/>
        <v/>
      </c>
      <c r="BZ9" s="16" t="str">
        <f t="shared" si="18"/>
        <v/>
      </c>
      <c r="CA9" s="16" t="str">
        <f t="shared" si="19"/>
        <v/>
      </c>
      <c r="CB9" s="16" t="str">
        <f t="shared" si="20"/>
        <v/>
      </c>
      <c r="CD9" s="16" t="str">
        <f t="shared" si="21"/>
        <v/>
      </c>
      <c r="CE9" s="16" t="str">
        <f t="shared" si="22"/>
        <v/>
      </c>
      <c r="CF9" s="16" t="str">
        <f t="shared" si="23"/>
        <v/>
      </c>
      <c r="CG9" s="16" t="str">
        <f t="shared" si="24"/>
        <v/>
      </c>
      <c r="CH9" s="16" t="str">
        <f t="shared" si="25"/>
        <v/>
      </c>
      <c r="CJ9" s="16" t="str">
        <f t="shared" si="26"/>
        <v/>
      </c>
      <c r="CK9" s="16">
        <f t="shared" si="27"/>
        <v>44</v>
      </c>
      <c r="CL9" s="16" t="str">
        <f t="shared" si="28"/>
        <v/>
      </c>
      <c r="CM9" s="16" t="str">
        <f t="shared" si="29"/>
        <v/>
      </c>
      <c r="CN9" s="16" t="str">
        <f t="shared" si="30"/>
        <v/>
      </c>
      <c r="CP9" s="16" t="str">
        <f t="shared" si="31"/>
        <v/>
      </c>
      <c r="CQ9" s="16" t="str">
        <f t="shared" si="32"/>
        <v/>
      </c>
      <c r="CR9" s="16" t="str">
        <f t="shared" si="33"/>
        <v/>
      </c>
      <c r="CS9" s="16" t="str">
        <f t="shared" si="34"/>
        <v/>
      </c>
      <c r="CT9" s="16" t="str">
        <f t="shared" si="35"/>
        <v/>
      </c>
      <c r="CV9" s="16" t="str">
        <f t="shared" si="36"/>
        <v/>
      </c>
      <c r="CW9" s="16" t="str">
        <f t="shared" si="37"/>
        <v/>
      </c>
      <c r="CX9" s="16" t="str">
        <f t="shared" si="38"/>
        <v/>
      </c>
      <c r="CY9" s="16" t="str">
        <f t="shared" si="39"/>
        <v/>
      </c>
      <c r="CZ9" s="16" t="str">
        <f t="shared" si="40"/>
        <v/>
      </c>
      <c r="DB9" s="16" t="str">
        <f t="shared" si="41"/>
        <v/>
      </c>
      <c r="DC9" s="16" t="str">
        <f t="shared" si="42"/>
        <v/>
      </c>
      <c r="DD9" s="16" t="str">
        <f t="shared" si="43"/>
        <v/>
      </c>
      <c r="DE9" s="16" t="str">
        <f t="shared" si="44"/>
        <v/>
      </c>
      <c r="DF9" s="16" t="str">
        <f t="shared" si="45"/>
        <v/>
      </c>
      <c r="DH9" s="16" t="str">
        <f t="shared" si="46"/>
        <v/>
      </c>
      <c r="DI9" s="16" t="str">
        <f t="shared" si="47"/>
        <v/>
      </c>
      <c r="DJ9" s="16" t="str">
        <f t="shared" si="48"/>
        <v/>
      </c>
      <c r="DK9" s="16" t="str">
        <f t="shared" si="49"/>
        <v/>
      </c>
      <c r="DL9" s="16" t="str">
        <f t="shared" si="50"/>
        <v/>
      </c>
      <c r="DN9" s="16" t="str">
        <f t="shared" si="51"/>
        <v/>
      </c>
      <c r="DO9" s="16" t="str">
        <f t="shared" si="52"/>
        <v/>
      </c>
      <c r="DP9" s="16" t="str">
        <f t="shared" si="53"/>
        <v/>
      </c>
      <c r="DQ9" s="16" t="str">
        <f t="shared" si="54"/>
        <v/>
      </c>
      <c r="DR9" s="16" t="str">
        <f t="shared" si="55"/>
        <v/>
      </c>
    </row>
    <row r="10" spans="2:122" x14ac:dyDescent="0.2">
      <c r="B10" s="15"/>
      <c r="C10" s="53" t="s">
        <v>88</v>
      </c>
      <c r="D10" s="61"/>
      <c r="E10" s="54"/>
      <c r="F10" s="53">
        <v>20</v>
      </c>
      <c r="G10" s="54"/>
      <c r="H10" s="53" t="s">
        <v>19</v>
      </c>
      <c r="I10" s="54"/>
      <c r="J10" s="62">
        <v>1.25</v>
      </c>
      <c r="K10" s="63"/>
      <c r="L10" s="62">
        <v>0.15</v>
      </c>
      <c r="M10" s="63"/>
      <c r="N10" s="62"/>
      <c r="O10" s="63"/>
      <c r="P10" s="62"/>
      <c r="Q10" s="63"/>
      <c r="R10" s="62"/>
      <c r="S10" s="63"/>
      <c r="T10" s="62"/>
      <c r="U10" s="63"/>
      <c r="V10" s="50">
        <f t="shared" si="0"/>
        <v>1.4</v>
      </c>
      <c r="W10" s="51"/>
      <c r="X10" s="52"/>
      <c r="Y10" s="53">
        <v>126</v>
      </c>
      <c r="Z10" s="54"/>
      <c r="AA10" s="55">
        <f t="shared" si="1"/>
        <v>2.4660000000000002</v>
      </c>
      <c r="AB10" s="56"/>
      <c r="AC10" s="57"/>
      <c r="AD10" s="58">
        <f t="shared" si="2"/>
        <v>435.00239999999997</v>
      </c>
      <c r="AE10" s="59"/>
      <c r="AF10" s="59"/>
      <c r="AG10" s="60"/>
      <c r="AH10" s="12"/>
      <c r="AI10" s="13"/>
      <c r="AK10" s="20" t="str">
        <f t="shared" si="3"/>
        <v>Extra Top Bars 2</v>
      </c>
      <c r="AL10" s="21">
        <f t="shared" si="56"/>
        <v>6</v>
      </c>
      <c r="AM10" s="22">
        <f t="shared" si="57"/>
        <v>21</v>
      </c>
      <c r="AN10" s="21">
        <f t="shared" si="4"/>
        <v>20</v>
      </c>
      <c r="AO10" s="23">
        <f t="shared" si="58"/>
        <v>9</v>
      </c>
      <c r="AP10" s="24">
        <f t="shared" si="59"/>
        <v>466.07400000000001</v>
      </c>
      <c r="AQ10" s="24">
        <f t="shared" si="5"/>
        <v>31.071600000000046</v>
      </c>
      <c r="AR10" s="25"/>
      <c r="AS10" s="79"/>
      <c r="AT10" s="14">
        <v>7.5</v>
      </c>
      <c r="AU10" s="14">
        <f>IF(SUM(CE7:CE75)&gt;0,SUM(CE7:CE75),"")</f>
        <v>416</v>
      </c>
      <c r="AV10" s="25"/>
      <c r="AW10" s="25"/>
      <c r="AX10" s="25"/>
      <c r="AY10" s="25"/>
      <c r="AZ10" s="25"/>
      <c r="BJ10" s="16">
        <f t="shared" si="6"/>
        <v>16</v>
      </c>
      <c r="BK10" s="16">
        <f t="shared" si="7"/>
        <v>32</v>
      </c>
      <c r="BL10" s="16">
        <f t="shared" si="8"/>
        <v>26</v>
      </c>
      <c r="BM10" s="16">
        <f t="shared" si="9"/>
        <v>21</v>
      </c>
      <c r="BN10" s="16">
        <f t="shared" si="10"/>
        <v>18</v>
      </c>
      <c r="BO10" s="16"/>
      <c r="BP10" s="16">
        <f t="shared" si="11"/>
        <v>15.600000000000023</v>
      </c>
      <c r="BQ10" s="16">
        <f t="shared" si="12"/>
        <v>15.600000000000023</v>
      </c>
      <c r="BR10" s="16">
        <f t="shared" si="13"/>
        <v>18.600000000000023</v>
      </c>
      <c r="BS10" s="16">
        <f t="shared" si="14"/>
        <v>12.600000000000023</v>
      </c>
      <c r="BT10" s="16">
        <f t="shared" si="15"/>
        <v>12.600000000000023</v>
      </c>
      <c r="BU10" s="16"/>
      <c r="BV10" s="16">
        <f t="shared" si="16"/>
        <v>12.600000000000023</v>
      </c>
      <c r="BX10" s="16" t="str">
        <f t="shared" si="60"/>
        <v/>
      </c>
      <c r="BY10" s="16" t="str">
        <f t="shared" si="17"/>
        <v/>
      </c>
      <c r="BZ10" s="16" t="str">
        <f t="shared" si="18"/>
        <v/>
      </c>
      <c r="CA10" s="16" t="str">
        <f t="shared" si="19"/>
        <v/>
      </c>
      <c r="CB10" s="16" t="str">
        <f t="shared" si="20"/>
        <v/>
      </c>
      <c r="CD10" s="16" t="str">
        <f t="shared" si="21"/>
        <v/>
      </c>
      <c r="CE10" s="16" t="str">
        <f t="shared" si="22"/>
        <v/>
      </c>
      <c r="CF10" s="16" t="str">
        <f t="shared" si="23"/>
        <v/>
      </c>
      <c r="CG10" s="16" t="str">
        <f t="shared" si="24"/>
        <v/>
      </c>
      <c r="CH10" s="16" t="str">
        <f t="shared" si="25"/>
        <v/>
      </c>
      <c r="CJ10" s="16" t="str">
        <f t="shared" si="26"/>
        <v/>
      </c>
      <c r="CK10" s="16" t="str">
        <f t="shared" si="27"/>
        <v/>
      </c>
      <c r="CL10" s="16" t="str">
        <f t="shared" si="28"/>
        <v/>
      </c>
      <c r="CM10" s="16" t="str">
        <f t="shared" si="29"/>
        <v/>
      </c>
      <c r="CN10" s="16" t="str">
        <f t="shared" si="30"/>
        <v/>
      </c>
      <c r="CP10" s="16" t="str">
        <f t="shared" si="31"/>
        <v/>
      </c>
      <c r="CQ10" s="16" t="str">
        <f t="shared" si="32"/>
        <v/>
      </c>
      <c r="CR10" s="16">
        <f t="shared" si="33"/>
        <v>21</v>
      </c>
      <c r="CS10" s="16" t="str">
        <f t="shared" si="34"/>
        <v/>
      </c>
      <c r="CT10" s="16" t="str">
        <f t="shared" si="35"/>
        <v/>
      </c>
      <c r="CV10" s="16" t="str">
        <f t="shared" si="36"/>
        <v/>
      </c>
      <c r="CW10" s="16" t="str">
        <f t="shared" si="37"/>
        <v/>
      </c>
      <c r="CX10" s="16" t="str">
        <f t="shared" si="38"/>
        <v/>
      </c>
      <c r="CY10" s="16" t="str">
        <f t="shared" si="39"/>
        <v/>
      </c>
      <c r="CZ10" s="16" t="str">
        <f t="shared" si="40"/>
        <v/>
      </c>
      <c r="DB10" s="16" t="str">
        <f t="shared" si="41"/>
        <v/>
      </c>
      <c r="DC10" s="16" t="str">
        <f t="shared" si="42"/>
        <v/>
      </c>
      <c r="DD10" s="16" t="str">
        <f t="shared" si="43"/>
        <v/>
      </c>
      <c r="DE10" s="16" t="str">
        <f t="shared" si="44"/>
        <v/>
      </c>
      <c r="DF10" s="16" t="str">
        <f t="shared" si="45"/>
        <v/>
      </c>
      <c r="DH10" s="16" t="str">
        <f t="shared" si="46"/>
        <v/>
      </c>
      <c r="DI10" s="16" t="str">
        <f t="shared" si="47"/>
        <v/>
      </c>
      <c r="DJ10" s="16" t="str">
        <f t="shared" si="48"/>
        <v/>
      </c>
      <c r="DK10" s="16" t="str">
        <f t="shared" si="49"/>
        <v/>
      </c>
      <c r="DL10" s="16" t="str">
        <f t="shared" si="50"/>
        <v/>
      </c>
      <c r="DN10" s="16" t="str">
        <f t="shared" si="51"/>
        <v/>
      </c>
      <c r="DO10" s="16" t="str">
        <f t="shared" si="52"/>
        <v/>
      </c>
      <c r="DP10" s="16" t="str">
        <f t="shared" si="53"/>
        <v/>
      </c>
      <c r="DQ10" s="16" t="str">
        <f t="shared" si="54"/>
        <v/>
      </c>
      <c r="DR10" s="16" t="str">
        <f t="shared" si="55"/>
        <v/>
      </c>
    </row>
    <row r="11" spans="2:122" x14ac:dyDescent="0.2">
      <c r="B11" s="15"/>
      <c r="C11" s="53" t="s">
        <v>89</v>
      </c>
      <c r="D11" s="61"/>
      <c r="E11" s="54"/>
      <c r="F11" s="53">
        <v>25</v>
      </c>
      <c r="G11" s="54"/>
      <c r="H11" s="53" t="s">
        <v>41</v>
      </c>
      <c r="I11" s="54"/>
      <c r="J11" s="62">
        <v>2.2999999999999998</v>
      </c>
      <c r="K11" s="63"/>
      <c r="L11" s="62"/>
      <c r="M11" s="63"/>
      <c r="N11" s="62"/>
      <c r="O11" s="63"/>
      <c r="P11" s="62"/>
      <c r="Q11" s="63"/>
      <c r="R11" s="62"/>
      <c r="S11" s="63"/>
      <c r="T11" s="62"/>
      <c r="U11" s="63"/>
      <c r="V11" s="50">
        <f t="shared" si="0"/>
        <v>2.2999999999999998</v>
      </c>
      <c r="W11" s="51"/>
      <c r="X11" s="52"/>
      <c r="Y11" s="53">
        <v>25</v>
      </c>
      <c r="Z11" s="54"/>
      <c r="AA11" s="55">
        <f t="shared" si="1"/>
        <v>3.8540000000000001</v>
      </c>
      <c r="AB11" s="56"/>
      <c r="AC11" s="57"/>
      <c r="AD11" s="58">
        <f t="shared" si="2"/>
        <v>221.60499999999999</v>
      </c>
      <c r="AE11" s="59"/>
      <c r="AF11" s="59"/>
      <c r="AG11" s="60"/>
      <c r="AH11" s="12"/>
      <c r="AI11" s="13"/>
      <c r="AK11" s="20" t="str">
        <f t="shared" si="3"/>
        <v>Extra Top Bars 3</v>
      </c>
      <c r="AL11" s="21">
        <f t="shared" si="56"/>
        <v>5</v>
      </c>
      <c r="AM11" s="22">
        <f t="shared" si="57"/>
        <v>5</v>
      </c>
      <c r="AN11" s="21">
        <f t="shared" si="4"/>
        <v>25</v>
      </c>
      <c r="AO11" s="23">
        <f t="shared" si="58"/>
        <v>12</v>
      </c>
      <c r="AP11" s="24">
        <f t="shared" si="59"/>
        <v>231.24</v>
      </c>
      <c r="AQ11" s="24">
        <f t="shared" si="5"/>
        <v>9.6350000000000193</v>
      </c>
      <c r="AR11" s="25"/>
      <c r="AS11" s="79"/>
      <c r="AT11" s="14">
        <v>9</v>
      </c>
      <c r="AU11" s="14">
        <f>IF(SUM(CF7:CF75)&gt;0,SUM(CF7:CF75),"")</f>
        <v>21</v>
      </c>
      <c r="AV11" s="25"/>
      <c r="AW11" s="25"/>
      <c r="AX11" s="25"/>
      <c r="AY11" s="25"/>
      <c r="AZ11" s="25"/>
      <c r="BJ11" s="16">
        <f t="shared" si="6"/>
        <v>5</v>
      </c>
      <c r="BK11" s="16">
        <f t="shared" si="7"/>
        <v>13</v>
      </c>
      <c r="BL11" s="16">
        <f t="shared" si="8"/>
        <v>9</v>
      </c>
      <c r="BM11" s="16">
        <f t="shared" si="9"/>
        <v>9</v>
      </c>
      <c r="BN11" s="16">
        <f t="shared" si="10"/>
        <v>7</v>
      </c>
      <c r="BO11" s="16"/>
      <c r="BP11" s="16">
        <f t="shared" si="11"/>
        <v>2.5000000000000071</v>
      </c>
      <c r="BQ11" s="16">
        <f t="shared" si="12"/>
        <v>20.500000000000007</v>
      </c>
      <c r="BR11" s="16">
        <f t="shared" si="13"/>
        <v>10.000000000000007</v>
      </c>
      <c r="BS11" s="16">
        <f t="shared" si="14"/>
        <v>23.500000000000007</v>
      </c>
      <c r="BT11" s="16">
        <f t="shared" si="15"/>
        <v>16.000000000000007</v>
      </c>
      <c r="BU11" s="16"/>
      <c r="BV11" s="16">
        <f t="shared" si="16"/>
        <v>2.5000000000000071</v>
      </c>
      <c r="BX11" s="16" t="str">
        <f t="shared" si="60"/>
        <v/>
      </c>
      <c r="BY11" s="16" t="str">
        <f t="shared" si="17"/>
        <v/>
      </c>
      <c r="BZ11" s="16" t="str">
        <f t="shared" si="18"/>
        <v/>
      </c>
      <c r="CA11" s="16" t="str">
        <f t="shared" si="19"/>
        <v/>
      </c>
      <c r="CB11" s="16" t="str">
        <f t="shared" si="20"/>
        <v/>
      </c>
      <c r="CD11" s="16" t="str">
        <f t="shared" si="21"/>
        <v/>
      </c>
      <c r="CE11" s="16" t="str">
        <f t="shared" si="22"/>
        <v/>
      </c>
      <c r="CF11" s="16" t="str">
        <f t="shared" si="23"/>
        <v/>
      </c>
      <c r="CG11" s="16" t="str">
        <f t="shared" si="24"/>
        <v/>
      </c>
      <c r="CH11" s="16" t="str">
        <f t="shared" si="25"/>
        <v/>
      </c>
      <c r="CJ11" s="16" t="str">
        <f t="shared" si="26"/>
        <v/>
      </c>
      <c r="CK11" s="16" t="str">
        <f t="shared" si="27"/>
        <v/>
      </c>
      <c r="CL11" s="16" t="str">
        <f t="shared" si="28"/>
        <v/>
      </c>
      <c r="CM11" s="16" t="str">
        <f t="shared" si="29"/>
        <v/>
      </c>
      <c r="CN11" s="16" t="str">
        <f t="shared" si="30"/>
        <v/>
      </c>
      <c r="CP11" s="16" t="str">
        <f t="shared" si="31"/>
        <v/>
      </c>
      <c r="CQ11" s="16" t="str">
        <f t="shared" si="32"/>
        <v/>
      </c>
      <c r="CR11" s="16" t="str">
        <f t="shared" si="33"/>
        <v/>
      </c>
      <c r="CS11" s="16" t="str">
        <f t="shared" si="34"/>
        <v/>
      </c>
      <c r="CT11" s="16" t="str">
        <f t="shared" si="35"/>
        <v/>
      </c>
      <c r="CV11" s="16" t="str">
        <f t="shared" si="36"/>
        <v/>
      </c>
      <c r="CW11" s="16" t="str">
        <f t="shared" si="37"/>
        <v/>
      </c>
      <c r="CX11" s="16" t="str">
        <f t="shared" si="38"/>
        <v/>
      </c>
      <c r="CY11" s="16" t="str">
        <f t="shared" si="39"/>
        <v/>
      </c>
      <c r="CZ11" s="16">
        <f t="shared" si="40"/>
        <v>5</v>
      </c>
      <c r="DB11" s="16" t="str">
        <f t="shared" si="41"/>
        <v/>
      </c>
      <c r="DC11" s="16" t="str">
        <f t="shared" si="42"/>
        <v/>
      </c>
      <c r="DD11" s="16" t="str">
        <f t="shared" si="43"/>
        <v/>
      </c>
      <c r="DE11" s="16" t="str">
        <f t="shared" si="44"/>
        <v/>
      </c>
      <c r="DF11" s="16" t="str">
        <f t="shared" si="45"/>
        <v/>
      </c>
      <c r="DH11" s="16" t="str">
        <f t="shared" si="46"/>
        <v/>
      </c>
      <c r="DI11" s="16" t="str">
        <f t="shared" si="47"/>
        <v/>
      </c>
      <c r="DJ11" s="16" t="str">
        <f t="shared" si="48"/>
        <v/>
      </c>
      <c r="DK11" s="16" t="str">
        <f t="shared" si="49"/>
        <v/>
      </c>
      <c r="DL11" s="16" t="str">
        <f t="shared" si="50"/>
        <v/>
      </c>
      <c r="DN11" s="16" t="str">
        <f t="shared" si="51"/>
        <v/>
      </c>
      <c r="DO11" s="16" t="str">
        <f t="shared" si="52"/>
        <v/>
      </c>
      <c r="DP11" s="16" t="str">
        <f t="shared" si="53"/>
        <v/>
      </c>
      <c r="DQ11" s="16" t="str">
        <f t="shared" si="54"/>
        <v/>
      </c>
      <c r="DR11" s="16" t="str">
        <f t="shared" si="55"/>
        <v/>
      </c>
    </row>
    <row r="12" spans="2:122" ht="16" thickBot="1" x14ac:dyDescent="0.25">
      <c r="B12" s="15"/>
      <c r="C12" s="53" t="s">
        <v>90</v>
      </c>
      <c r="D12" s="61"/>
      <c r="E12" s="54"/>
      <c r="F12" s="53">
        <v>28</v>
      </c>
      <c r="G12" s="54"/>
      <c r="H12" s="53" t="s">
        <v>41</v>
      </c>
      <c r="I12" s="54"/>
      <c r="J12" s="62">
        <v>3</v>
      </c>
      <c r="K12" s="63"/>
      <c r="L12" s="62"/>
      <c r="M12" s="63"/>
      <c r="N12" s="62"/>
      <c r="O12" s="63"/>
      <c r="P12" s="62"/>
      <c r="Q12" s="63"/>
      <c r="R12" s="62"/>
      <c r="S12" s="63"/>
      <c r="T12" s="62"/>
      <c r="U12" s="63"/>
      <c r="V12" s="50">
        <f t="shared" si="0"/>
        <v>3</v>
      </c>
      <c r="W12" s="51"/>
      <c r="X12" s="52"/>
      <c r="Y12" s="83">
        <v>50</v>
      </c>
      <c r="Z12" s="54"/>
      <c r="AA12" s="55">
        <f t="shared" si="1"/>
        <v>4.8330000000000002</v>
      </c>
      <c r="AB12" s="56"/>
      <c r="AC12" s="57"/>
      <c r="AD12" s="58">
        <f t="shared" si="2"/>
        <v>724.95</v>
      </c>
      <c r="AE12" s="59"/>
      <c r="AF12" s="59"/>
      <c r="AG12" s="60"/>
      <c r="AH12" s="12"/>
      <c r="AI12" s="13"/>
      <c r="AK12" s="20" t="str">
        <f t="shared" si="3"/>
        <v>Extra Top Bars 4</v>
      </c>
      <c r="AL12" s="21">
        <f t="shared" si="56"/>
        <v>2</v>
      </c>
      <c r="AM12" s="22">
        <f t="shared" si="57"/>
        <v>25</v>
      </c>
      <c r="AN12" s="21">
        <f t="shared" si="4"/>
        <v>28</v>
      </c>
      <c r="AO12" s="23">
        <f t="shared" si="58"/>
        <v>6</v>
      </c>
      <c r="AP12" s="24">
        <f t="shared" si="59"/>
        <v>724.95</v>
      </c>
      <c r="AQ12" s="24">
        <f t="shared" si="5"/>
        <v>0</v>
      </c>
      <c r="AR12" s="25"/>
      <c r="AS12" s="79"/>
      <c r="AT12" s="14">
        <v>10.5</v>
      </c>
      <c r="AU12" s="14">
        <f>IF(SUM(CG7:CG75)&gt;0,SUM(CG7:CG75),"")</f>
        <v>49</v>
      </c>
      <c r="AV12" s="25"/>
      <c r="AW12" s="25"/>
      <c r="AX12" s="25"/>
      <c r="AY12" s="25"/>
      <c r="AZ12" s="25"/>
      <c r="BJ12" s="16">
        <f t="shared" si="6"/>
        <v>13</v>
      </c>
      <c r="BK12" s="16">
        <f t="shared" si="7"/>
        <v>25</v>
      </c>
      <c r="BL12" s="16">
        <f t="shared" si="8"/>
        <v>25</v>
      </c>
      <c r="BM12" s="16">
        <f t="shared" si="9"/>
        <v>17</v>
      </c>
      <c r="BN12" s="16">
        <f t="shared" si="10"/>
        <v>17</v>
      </c>
      <c r="BO12" s="16"/>
      <c r="BP12" s="16">
        <f t="shared" si="11"/>
        <v>6</v>
      </c>
      <c r="BQ12" s="16">
        <f t="shared" si="12"/>
        <v>0</v>
      </c>
      <c r="BR12" s="16">
        <f t="shared" si="13"/>
        <v>37.5</v>
      </c>
      <c r="BS12" s="16">
        <f t="shared" si="14"/>
        <v>3</v>
      </c>
      <c r="BT12" s="16">
        <f t="shared" si="15"/>
        <v>28.5</v>
      </c>
      <c r="BU12" s="16"/>
      <c r="BV12" s="16">
        <f t="shared" si="16"/>
        <v>0</v>
      </c>
      <c r="BX12" s="16" t="str">
        <f t="shared" si="60"/>
        <v/>
      </c>
      <c r="BY12" s="16" t="str">
        <f t="shared" si="17"/>
        <v/>
      </c>
      <c r="BZ12" s="16" t="str">
        <f t="shared" si="18"/>
        <v/>
      </c>
      <c r="CA12" s="16" t="str">
        <f t="shared" si="19"/>
        <v/>
      </c>
      <c r="CB12" s="16" t="str">
        <f t="shared" si="20"/>
        <v/>
      </c>
      <c r="CD12" s="16" t="str">
        <f t="shared" si="21"/>
        <v/>
      </c>
      <c r="CE12" s="16" t="str">
        <f t="shared" si="22"/>
        <v/>
      </c>
      <c r="CF12" s="16" t="str">
        <f t="shared" si="23"/>
        <v/>
      </c>
      <c r="CG12" s="16" t="str">
        <f t="shared" si="24"/>
        <v/>
      </c>
      <c r="CH12" s="16" t="str">
        <f t="shared" si="25"/>
        <v/>
      </c>
      <c r="CJ12" s="16" t="str">
        <f t="shared" si="26"/>
        <v/>
      </c>
      <c r="CK12" s="16" t="str">
        <f t="shared" si="27"/>
        <v/>
      </c>
      <c r="CL12" s="16" t="str">
        <f t="shared" si="28"/>
        <v/>
      </c>
      <c r="CM12" s="16" t="str">
        <f t="shared" si="29"/>
        <v/>
      </c>
      <c r="CN12" s="16" t="str">
        <f t="shared" si="30"/>
        <v/>
      </c>
      <c r="CP12" s="16" t="str">
        <f t="shared" si="31"/>
        <v/>
      </c>
      <c r="CQ12" s="16" t="str">
        <f t="shared" si="32"/>
        <v/>
      </c>
      <c r="CR12" s="16" t="str">
        <f t="shared" si="33"/>
        <v/>
      </c>
      <c r="CS12" s="16" t="str">
        <f t="shared" si="34"/>
        <v/>
      </c>
      <c r="CT12" s="16" t="str">
        <f t="shared" si="35"/>
        <v/>
      </c>
      <c r="CV12" s="16" t="str">
        <f t="shared" si="36"/>
        <v/>
      </c>
      <c r="CW12" s="16" t="str">
        <f t="shared" si="37"/>
        <v/>
      </c>
      <c r="CX12" s="16" t="str">
        <f t="shared" si="38"/>
        <v/>
      </c>
      <c r="CY12" s="16" t="str">
        <f t="shared" si="39"/>
        <v/>
      </c>
      <c r="CZ12" s="16" t="str">
        <f t="shared" si="40"/>
        <v/>
      </c>
      <c r="DB12" s="16">
        <f t="shared" si="41"/>
        <v>25</v>
      </c>
      <c r="DC12" s="16" t="str">
        <f t="shared" si="42"/>
        <v/>
      </c>
      <c r="DD12" s="16" t="str">
        <f t="shared" si="43"/>
        <v/>
      </c>
      <c r="DE12" s="16" t="str">
        <f t="shared" si="44"/>
        <v/>
      </c>
      <c r="DF12" s="16" t="str">
        <f t="shared" si="45"/>
        <v/>
      </c>
      <c r="DH12" s="16" t="str">
        <f t="shared" si="46"/>
        <v/>
      </c>
      <c r="DI12" s="16" t="str">
        <f t="shared" si="47"/>
        <v/>
      </c>
      <c r="DJ12" s="16" t="str">
        <f t="shared" si="48"/>
        <v/>
      </c>
      <c r="DK12" s="16" t="str">
        <f t="shared" si="49"/>
        <v/>
      </c>
      <c r="DL12" s="16" t="str">
        <f t="shared" si="50"/>
        <v/>
      </c>
      <c r="DN12" s="16" t="str">
        <f t="shared" si="51"/>
        <v/>
      </c>
      <c r="DO12" s="16" t="str">
        <f t="shared" si="52"/>
        <v/>
      </c>
      <c r="DP12" s="16" t="str">
        <f t="shared" si="53"/>
        <v/>
      </c>
      <c r="DQ12" s="16" t="str">
        <f t="shared" si="54"/>
        <v/>
      </c>
      <c r="DR12" s="16" t="str">
        <f t="shared" si="55"/>
        <v/>
      </c>
    </row>
    <row r="13" spans="2:122" ht="16" thickTop="1" x14ac:dyDescent="0.2">
      <c r="B13" s="15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43" t="s">
        <v>13</v>
      </c>
      <c r="Y13" s="43"/>
      <c r="Z13" s="43"/>
      <c r="AA13" s="43"/>
      <c r="AB13" s="44"/>
      <c r="AC13" s="45">
        <f>SUM(AD7:AG12)</f>
        <v>2453.6464400000004</v>
      </c>
      <c r="AD13" s="46"/>
      <c r="AE13" s="46"/>
      <c r="AF13" s="46"/>
      <c r="AG13" s="47"/>
      <c r="AH13" s="26" t="s">
        <v>10</v>
      </c>
      <c r="AI13" s="13"/>
      <c r="AK13" s="27" t="s">
        <v>21</v>
      </c>
      <c r="AL13" s="28">
        <f>AP13-AC13</f>
        <v>119.92155999999977</v>
      </c>
      <c r="AM13" s="29">
        <f>AL13/AP13</f>
        <v>4.6597393191087147E-2</v>
      </c>
      <c r="AN13" s="48" t="s">
        <v>20</v>
      </c>
      <c r="AO13" s="48"/>
      <c r="AP13" s="30">
        <f>SUM(AP7:AP12)</f>
        <v>2573.5680000000002</v>
      </c>
      <c r="AQ13" s="26" t="s">
        <v>10</v>
      </c>
      <c r="AR13" s="26"/>
      <c r="AS13" s="79"/>
      <c r="AT13" s="14">
        <v>12</v>
      </c>
      <c r="AU13" s="14">
        <f>IF(SUM(CH7:CH75)&gt;0,SUM(CH7:CH75),"")</f>
        <v>253</v>
      </c>
      <c r="AV13" s="26"/>
      <c r="AW13" s="26"/>
      <c r="AX13" s="26"/>
      <c r="AY13" s="26"/>
      <c r="AZ13" s="26"/>
    </row>
    <row r="14" spans="2:122" x14ac:dyDescent="0.2">
      <c r="B14" s="67" t="s">
        <v>46</v>
      </c>
      <c r="C14" s="68"/>
      <c r="D14" s="68"/>
      <c r="E14" s="68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69"/>
      <c r="AB14" s="70"/>
      <c r="AC14" s="71"/>
      <c r="AD14" s="12"/>
      <c r="AE14" s="12"/>
      <c r="AF14" s="12"/>
      <c r="AG14" s="12"/>
      <c r="AH14" s="12"/>
      <c r="AI14" s="13"/>
      <c r="AS14" s="80">
        <v>16</v>
      </c>
      <c r="AT14" s="14">
        <v>6</v>
      </c>
      <c r="AU14" s="14">
        <f>IF(SUM(CJ7:CJ75)&gt;0,SUM(CJ7:CJ75),"")</f>
        <v>88</v>
      </c>
    </row>
    <row r="15" spans="2:122" ht="15" customHeight="1" x14ac:dyDescent="0.2">
      <c r="B15" s="15"/>
      <c r="C15" s="72" t="s">
        <v>18</v>
      </c>
      <c r="D15" s="73"/>
      <c r="E15" s="74"/>
      <c r="F15" s="72" t="s">
        <v>82</v>
      </c>
      <c r="G15" s="74"/>
      <c r="H15" s="65" t="s">
        <v>6</v>
      </c>
      <c r="I15" s="65"/>
      <c r="J15" s="66" t="s">
        <v>8</v>
      </c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2" t="s">
        <v>84</v>
      </c>
      <c r="W15" s="73"/>
      <c r="X15" s="74"/>
      <c r="Y15" s="65" t="s">
        <v>12</v>
      </c>
      <c r="Z15" s="65"/>
      <c r="AA15" s="65" t="s">
        <v>7</v>
      </c>
      <c r="AB15" s="65"/>
      <c r="AC15" s="65"/>
      <c r="AD15" s="65" t="s">
        <v>9</v>
      </c>
      <c r="AE15" s="65"/>
      <c r="AF15" s="65"/>
      <c r="AG15" s="65"/>
      <c r="AH15" s="12"/>
      <c r="AI15" s="13"/>
      <c r="AS15" s="80"/>
      <c r="AT15" s="14">
        <v>7.5</v>
      </c>
      <c r="AU15" s="14">
        <f>IF(SUM(CK7:CK75)&gt;0,SUM(CK7:CK75),"")</f>
        <v>226</v>
      </c>
      <c r="BX15" s="64" t="s">
        <v>22</v>
      </c>
      <c r="BY15" s="64"/>
      <c r="BZ15" s="64"/>
      <c r="CA15" s="64"/>
      <c r="CB15" s="64"/>
      <c r="CD15" s="64" t="s">
        <v>31</v>
      </c>
      <c r="CE15" s="64"/>
      <c r="CF15" s="64"/>
      <c r="CG15" s="64"/>
      <c r="CH15" s="64"/>
      <c r="CJ15" s="64" t="s">
        <v>32</v>
      </c>
      <c r="CK15" s="64"/>
      <c r="CL15" s="64"/>
      <c r="CM15" s="64"/>
      <c r="CN15" s="64"/>
      <c r="CP15" s="64" t="s">
        <v>33</v>
      </c>
      <c r="CQ15" s="64"/>
      <c r="CR15" s="64"/>
      <c r="CS15" s="64"/>
      <c r="CT15" s="64"/>
      <c r="CV15" s="64" t="s">
        <v>34</v>
      </c>
      <c r="CW15" s="64"/>
      <c r="CX15" s="64"/>
      <c r="CY15" s="64"/>
      <c r="CZ15" s="64"/>
      <c r="DB15" s="64" t="s">
        <v>35</v>
      </c>
      <c r="DC15" s="64"/>
      <c r="DD15" s="64"/>
      <c r="DE15" s="64"/>
      <c r="DF15" s="64"/>
      <c r="DH15" s="64" t="s">
        <v>36</v>
      </c>
      <c r="DI15" s="64"/>
      <c r="DJ15" s="64"/>
      <c r="DK15" s="64"/>
      <c r="DL15" s="64"/>
      <c r="DN15" s="64" t="s">
        <v>37</v>
      </c>
      <c r="DO15" s="64"/>
      <c r="DP15" s="64"/>
      <c r="DQ15" s="64"/>
      <c r="DR15" s="64"/>
    </row>
    <row r="16" spans="2:122" x14ac:dyDescent="0.2">
      <c r="B16" s="15"/>
      <c r="C16" s="75"/>
      <c r="D16" s="76"/>
      <c r="E16" s="77"/>
      <c r="F16" s="75"/>
      <c r="G16" s="77"/>
      <c r="H16" s="65"/>
      <c r="I16" s="65"/>
      <c r="J16" s="65" t="s">
        <v>3</v>
      </c>
      <c r="K16" s="65"/>
      <c r="L16" s="65" t="s">
        <v>1</v>
      </c>
      <c r="M16" s="65"/>
      <c r="N16" s="65" t="s">
        <v>2</v>
      </c>
      <c r="O16" s="65"/>
      <c r="P16" s="65" t="s">
        <v>4</v>
      </c>
      <c r="Q16" s="65"/>
      <c r="R16" s="65" t="s">
        <v>5</v>
      </c>
      <c r="S16" s="65"/>
      <c r="T16" s="65" t="s">
        <v>11</v>
      </c>
      <c r="U16" s="66"/>
      <c r="V16" s="75"/>
      <c r="W16" s="76"/>
      <c r="X16" s="77"/>
      <c r="Y16" s="65"/>
      <c r="Z16" s="65"/>
      <c r="AA16" s="65"/>
      <c r="AB16" s="65"/>
      <c r="AC16" s="65"/>
      <c r="AD16" s="65"/>
      <c r="AE16" s="65"/>
      <c r="AF16" s="65"/>
      <c r="AG16" s="65"/>
      <c r="AH16" s="12"/>
      <c r="AI16" s="13"/>
      <c r="AK16" s="17" t="s">
        <v>18</v>
      </c>
      <c r="AL16" s="18" t="s">
        <v>15</v>
      </c>
      <c r="AM16" s="18" t="s">
        <v>16</v>
      </c>
      <c r="AN16" s="18" t="s">
        <v>17</v>
      </c>
      <c r="AO16" s="18" t="s">
        <v>14</v>
      </c>
      <c r="AP16" s="18" t="s">
        <v>9</v>
      </c>
      <c r="AQ16" s="18" t="s">
        <v>86</v>
      </c>
      <c r="AR16" s="19"/>
      <c r="AS16" s="80"/>
      <c r="AT16" s="14">
        <v>9</v>
      </c>
      <c r="AU16" s="14">
        <f>IF(SUM(CL7:CL75)&gt;0,SUM(CL7:CL75),"")</f>
        <v>11</v>
      </c>
      <c r="AV16" s="19"/>
      <c r="AW16" s="19"/>
      <c r="AX16" s="19"/>
      <c r="AY16" s="19"/>
      <c r="AZ16" s="19"/>
      <c r="BX16" s="16" t="s">
        <v>23</v>
      </c>
      <c r="BY16" s="16" t="s">
        <v>24</v>
      </c>
      <c r="BZ16" s="16" t="s">
        <v>25</v>
      </c>
      <c r="CA16" s="16" t="s">
        <v>26</v>
      </c>
      <c r="CB16" s="16" t="s">
        <v>27</v>
      </c>
      <c r="CD16" s="16" t="s">
        <v>23</v>
      </c>
      <c r="CE16" s="16" t="s">
        <v>24</v>
      </c>
      <c r="CF16" s="16" t="s">
        <v>25</v>
      </c>
      <c r="CG16" s="16" t="s">
        <v>26</v>
      </c>
      <c r="CH16" s="16" t="s">
        <v>27</v>
      </c>
      <c r="CJ16" s="16" t="s">
        <v>23</v>
      </c>
      <c r="CK16" s="16" t="s">
        <v>24</v>
      </c>
      <c r="CL16" s="16" t="s">
        <v>25</v>
      </c>
      <c r="CM16" s="16" t="s">
        <v>26</v>
      </c>
      <c r="CN16" s="16" t="s">
        <v>27</v>
      </c>
      <c r="CP16" s="16" t="s">
        <v>23</v>
      </c>
      <c r="CQ16" s="16" t="s">
        <v>24</v>
      </c>
      <c r="CR16" s="16" t="s">
        <v>25</v>
      </c>
      <c r="CS16" s="16" t="s">
        <v>26</v>
      </c>
      <c r="CT16" s="16" t="s">
        <v>27</v>
      </c>
      <c r="CV16" s="16" t="s">
        <v>23</v>
      </c>
      <c r="CW16" s="16" t="s">
        <v>24</v>
      </c>
      <c r="CX16" s="16" t="s">
        <v>25</v>
      </c>
      <c r="CY16" s="16" t="s">
        <v>26</v>
      </c>
      <c r="CZ16" s="16" t="s">
        <v>27</v>
      </c>
      <c r="DB16" s="16" t="s">
        <v>23</v>
      </c>
      <c r="DC16" s="16" t="s">
        <v>24</v>
      </c>
      <c r="DD16" s="16" t="s">
        <v>25</v>
      </c>
      <c r="DE16" s="16" t="s">
        <v>26</v>
      </c>
      <c r="DF16" s="16" t="s">
        <v>27</v>
      </c>
      <c r="DH16" s="16" t="s">
        <v>23</v>
      </c>
      <c r="DI16" s="16" t="s">
        <v>24</v>
      </c>
      <c r="DJ16" s="16" t="s">
        <v>25</v>
      </c>
      <c r="DK16" s="16" t="s">
        <v>26</v>
      </c>
      <c r="DL16" s="16" t="s">
        <v>27</v>
      </c>
      <c r="DN16" s="16" t="s">
        <v>23</v>
      </c>
      <c r="DO16" s="16" t="s">
        <v>24</v>
      </c>
      <c r="DP16" s="16" t="s">
        <v>25</v>
      </c>
      <c r="DQ16" s="16" t="s">
        <v>26</v>
      </c>
      <c r="DR16" s="16" t="s">
        <v>27</v>
      </c>
    </row>
    <row r="17" spans="2:122" x14ac:dyDescent="0.2">
      <c r="B17" s="15"/>
      <c r="C17" s="53" t="s">
        <v>44</v>
      </c>
      <c r="D17" s="61"/>
      <c r="E17" s="54"/>
      <c r="F17" s="53">
        <v>12</v>
      </c>
      <c r="G17" s="54"/>
      <c r="H17" s="53" t="s">
        <v>38</v>
      </c>
      <c r="I17" s="54"/>
      <c r="J17" s="62">
        <v>4.7</v>
      </c>
      <c r="K17" s="63"/>
      <c r="L17" s="62">
        <v>0.15</v>
      </c>
      <c r="M17" s="63"/>
      <c r="N17" s="62">
        <v>0.15</v>
      </c>
      <c r="O17" s="63"/>
      <c r="P17" s="62"/>
      <c r="Q17" s="63"/>
      <c r="R17" s="62"/>
      <c r="S17" s="63"/>
      <c r="T17" s="62"/>
      <c r="U17" s="63"/>
      <c r="V17" s="50">
        <f t="shared" ref="V17:V22" si="61">SUM(J17:U17)</f>
        <v>5.0000000000000009</v>
      </c>
      <c r="W17" s="51"/>
      <c r="X17" s="52"/>
      <c r="Y17" s="53">
        <v>98</v>
      </c>
      <c r="Z17" s="54"/>
      <c r="AA17" s="55">
        <f t="shared" ref="AA17:AA22" si="62">IF(F17=8,0.395,IF(F17=10,0.616,IF(F17=12,0.888,IF(F17=16,1.578,IF(F17=20,2.466,IF(F17=25,3.854,IF(F17=28,4.833,IF(F17=32,6.313,IF(F17=36,7.99,"N/A")))))))))</f>
        <v>0.88800000000000001</v>
      </c>
      <c r="AB17" s="56"/>
      <c r="AC17" s="57"/>
      <c r="AD17" s="58">
        <f t="shared" ref="AD17:AD22" si="63">V17*Y17*AA17</f>
        <v>435.12000000000012</v>
      </c>
      <c r="AE17" s="59"/>
      <c r="AF17" s="59"/>
      <c r="AG17" s="60"/>
      <c r="AH17" s="12"/>
      <c r="AI17" s="13"/>
      <c r="AK17" s="20" t="str">
        <f t="shared" ref="AK17:AK22" si="64">C17</f>
        <v>Cont. Top&amp; Bottom  Bars A</v>
      </c>
      <c r="AL17" s="21">
        <f>QUOTIENT(AO17,V17)</f>
        <v>2</v>
      </c>
      <c r="AM17" s="22">
        <f>CEILING(Y17/AL17,1)</f>
        <v>49</v>
      </c>
      <c r="AN17" s="21">
        <f t="shared" ref="AN17:AN22" si="65">F17</f>
        <v>12</v>
      </c>
      <c r="AO17" s="23">
        <f>IF(AND(BV17=BQ17,V17&lt;=6),6,IF(BV17=BR17,7.5,IF(BV17=BS17,9,IF(BV17=BT17,10.5,IF(BV17=BP17,12,"N/A")))))</f>
        <v>10.5</v>
      </c>
      <c r="AP17" s="24">
        <f>AO17*AM17*AA17</f>
        <v>456.87600000000003</v>
      </c>
      <c r="AQ17" s="24">
        <f t="shared" ref="AQ17:AQ22" si="66">AP17-AD17</f>
        <v>21.755999999999915</v>
      </c>
      <c r="AR17" s="25"/>
      <c r="AS17" s="80"/>
      <c r="AT17" s="14">
        <v>10.5</v>
      </c>
      <c r="AU17" s="14">
        <f>IF(SUM(CM7:CM75)&gt;0,SUM(CM7:CM75),"")</f>
        <v>33</v>
      </c>
      <c r="AV17" s="25"/>
      <c r="AW17" s="25"/>
      <c r="AX17" s="25"/>
      <c r="AY17" s="25"/>
      <c r="AZ17" s="25"/>
      <c r="BJ17" s="16">
        <f t="shared" ref="BJ17:BJ22" si="67">ROUNDUP(Y17/QUOTIENT(12,V17),0)</f>
        <v>49</v>
      </c>
      <c r="BK17" s="16">
        <f t="shared" ref="BK17:BK22" si="68">ROUNDUP(Y17/IF(V17&gt;6,QUOTIENT(2*6,V17),QUOTIENT(6,V17)),0)</f>
        <v>98</v>
      </c>
      <c r="BL17" s="16">
        <f t="shared" ref="BL17:BL22" si="69">ROUNDUP(Y17/IF(V17&gt;7.5,QUOTIENT(2*7.5,V17),QUOTIENT(7.5,V17)),0)</f>
        <v>98</v>
      </c>
      <c r="BM17" s="16">
        <f t="shared" ref="BM17:BM22" si="70">ROUNDUP(Y17/IF(V17&gt;9,QUOTIENT(2*9,V17),QUOTIENT(9,V17)),0)</f>
        <v>98</v>
      </c>
      <c r="BN17" s="16">
        <f t="shared" ref="BN17:BN22" si="71">ROUNDUP(Y17/IF(V17&gt;10.5,QUOTIENT(2*10.5,V17),QUOTIENT(10.5,V17)),0)</f>
        <v>49</v>
      </c>
      <c r="BO17" s="16"/>
      <c r="BP17" s="16">
        <f t="shared" ref="BP17:BP22" si="72">BJ17*12-V17*Y17</f>
        <v>97.999999999999886</v>
      </c>
      <c r="BQ17" s="16">
        <f t="shared" ref="BQ17:BQ22" si="73">IF(V17&gt;6,2*BK17*6,BK17*6)-V17*Y17</f>
        <v>97.999999999999886</v>
      </c>
      <c r="BR17" s="16">
        <f t="shared" ref="BR17:BR22" si="74">IF(V17&gt;7.5,2*BL17*7.5,BL17*7.5)-V17*Y17</f>
        <v>244.99999999999989</v>
      </c>
      <c r="BS17" s="16">
        <f t="shared" ref="BS17:BS22" si="75">IF(V17&gt;9,2*BM17*9,BM17*9)-V17*Y17</f>
        <v>391.99999999999989</v>
      </c>
      <c r="BT17" s="16">
        <f t="shared" ref="BT17:BT22" si="76">IF(V17&gt;10.5,2*BN17*10.5,BN17*10.5)-V17*Y17</f>
        <v>24.499999999999886</v>
      </c>
      <c r="BU17" s="16"/>
      <c r="BV17" s="16">
        <f t="shared" ref="BV17:BV22" si="77">MINA(BP17:BT17)</f>
        <v>24.499999999999886</v>
      </c>
      <c r="BX17" s="16" t="str">
        <f t="shared" ref="BX17:BX22" si="78">IF(AND(F17=10,AO17=6),AM17,"")</f>
        <v/>
      </c>
      <c r="BY17" s="16" t="str">
        <f t="shared" ref="BY17:BY22" si="79">IF(AND(F17=10,AO17=7.5),AM17,"")</f>
        <v/>
      </c>
      <c r="BZ17" s="16" t="str">
        <f t="shared" ref="BZ17:BZ22" si="80">IF(AND(F17=10,AO17=9),AM17,"")</f>
        <v/>
      </c>
      <c r="CA17" s="16" t="str">
        <f t="shared" ref="CA17:CA22" si="81">IF(AND(F17=10,AO17=10.5),AM17,"")</f>
        <v/>
      </c>
      <c r="CB17" s="16" t="str">
        <f t="shared" ref="CB17:CB22" si="82">IF(AND(F17=10,AO17=12),AM17,"")</f>
        <v/>
      </c>
      <c r="CD17" s="16" t="str">
        <f t="shared" ref="CD17:CD22" si="83">IF(AND(F17=12,AO17=6),AM17,"")</f>
        <v/>
      </c>
      <c r="CE17" s="16" t="str">
        <f t="shared" ref="CE17:CE22" si="84">IF(AND(F17=12,AO17=7.5),AM17,"")</f>
        <v/>
      </c>
      <c r="CF17" s="16" t="str">
        <f t="shared" ref="CF17:CF22" si="85">IF(AND(F17=12,AO17=9),AM17,"")</f>
        <v/>
      </c>
      <c r="CG17" s="16">
        <f t="shared" ref="CG17:CG22" si="86">IF(AND(F17=12,AO17=10.5),AM17,"")</f>
        <v>49</v>
      </c>
      <c r="CH17" s="16" t="str">
        <f t="shared" ref="CH17:CH22" si="87">IF(AND(F17=12,AO17=12),AM17,"")</f>
        <v/>
      </c>
      <c r="CJ17" s="16" t="str">
        <f t="shared" ref="CJ17:CJ22" si="88">IF(AND(F17=16,AO17=6),AM17,"")</f>
        <v/>
      </c>
      <c r="CK17" s="16" t="str">
        <f t="shared" ref="CK17:CK22" si="89">IF(AND(F17=16,AO17=7.5),AM17,"")</f>
        <v/>
      </c>
      <c r="CL17" s="16" t="str">
        <f t="shared" ref="CL17:CL22" si="90">IF(AND(F17=16,AO17=9),AM17,"")</f>
        <v/>
      </c>
      <c r="CM17" s="16" t="str">
        <f t="shared" ref="CM17:CM22" si="91">IF(AND(F17=16,AO17=10.5),AM17,"")</f>
        <v/>
      </c>
      <c r="CN17" s="16" t="str">
        <f t="shared" ref="CN17:CN22" si="92">IF(AND(F17=16,AO17=12),AM17,"")</f>
        <v/>
      </c>
      <c r="CP17" s="16" t="str">
        <f t="shared" ref="CP17:CP22" si="93">IF(AND(F17=20,AO17=6),AM17,"")</f>
        <v/>
      </c>
      <c r="CQ17" s="16" t="str">
        <f t="shared" ref="CQ17:CQ22" si="94">IF(AND(F17=20,AO17=7.5),AM17,"")</f>
        <v/>
      </c>
      <c r="CR17" s="16" t="str">
        <f t="shared" ref="CR17:CR22" si="95">IF(AND(F17=20,AO17=9),AM17,"")</f>
        <v/>
      </c>
      <c r="CS17" s="16" t="str">
        <f t="shared" ref="CS17:CS22" si="96">IF(AND(F17=20,AO17=10.5),AM17,"")</f>
        <v/>
      </c>
      <c r="CT17" s="16" t="str">
        <f t="shared" ref="CT17:CT22" si="97">IF(AND(F17=20,AO17=12),AM17,"")</f>
        <v/>
      </c>
      <c r="CV17" s="16" t="str">
        <f t="shared" ref="CV17:CV22" si="98">IF(AND(F17=25,AO17=6),AM17,"")</f>
        <v/>
      </c>
      <c r="CW17" s="16" t="str">
        <f t="shared" ref="CW17:CW22" si="99">IF(AND(F17=25,AO17=7.5),AM17,"")</f>
        <v/>
      </c>
      <c r="CX17" s="16" t="str">
        <f t="shared" ref="CX17:CX22" si="100">IF(AND(F17=25,AO17=9),AM17,"")</f>
        <v/>
      </c>
      <c r="CY17" s="16" t="str">
        <f t="shared" ref="CY17:CY22" si="101">IF(AND(F17=25,AO17=10.5),AM17,"")</f>
        <v/>
      </c>
      <c r="CZ17" s="16" t="str">
        <f t="shared" ref="CZ17:CZ22" si="102">IF(AND(F17=25,AO17=12),AM17,"")</f>
        <v/>
      </c>
      <c r="DB17" s="16" t="str">
        <f t="shared" ref="DB17:DB22" si="103">IF(AND(F17=28,AO17=6),AM17,"")</f>
        <v/>
      </c>
      <c r="DC17" s="16" t="str">
        <f t="shared" ref="DC17:DC22" si="104">IF(AND(F17=28,AO17=7.5),AM17,"")</f>
        <v/>
      </c>
      <c r="DD17" s="16" t="str">
        <f t="shared" ref="DD17:DD22" si="105">IF(AND(F17=28,AO17=9),AM17,"")</f>
        <v/>
      </c>
      <c r="DE17" s="16" t="str">
        <f t="shared" ref="DE17:DE22" si="106">IF(AND(F17=28,AO17=10.5),AM17,"")</f>
        <v/>
      </c>
      <c r="DF17" s="16" t="str">
        <f t="shared" ref="DF17:DF22" si="107">IF(AND(F17=28,AO17=12),AM17,"")</f>
        <v/>
      </c>
      <c r="DH17" s="16" t="str">
        <f t="shared" ref="DH17:DH22" si="108">IF(AND(F17=32,AO17=6),AM17,"")</f>
        <v/>
      </c>
      <c r="DI17" s="16" t="str">
        <f t="shared" ref="DI17:DI22" si="109">IF(AND(F17=32,AO17=7.5),AM17,"")</f>
        <v/>
      </c>
      <c r="DJ17" s="16" t="str">
        <f t="shared" ref="DJ17:DJ22" si="110">IF(AND(F17=32,AO17=9),AM17,"")</f>
        <v/>
      </c>
      <c r="DK17" s="16" t="str">
        <f t="shared" ref="DK17:DK22" si="111">IF(AND(F17=32,AO17=10.5),AM17,"")</f>
        <v/>
      </c>
      <c r="DL17" s="16" t="str">
        <f t="shared" ref="DL17:DL22" si="112">IF(AND(F17=32,AO17=12),AM17,"")</f>
        <v/>
      </c>
      <c r="DN17" s="16" t="str">
        <f t="shared" ref="DN17:DN22" si="113">IF(AND(F17=36,AO17=6),AM17,"")</f>
        <v/>
      </c>
      <c r="DO17" s="16" t="str">
        <f t="shared" ref="DO17:DO22" si="114">IF(AND(F17=36,AO17=7.5),AM17,"")</f>
        <v/>
      </c>
      <c r="DP17" s="16" t="str">
        <f t="shared" ref="DP17:DP22" si="115">IF(AND(F17=36,AO17=9),AM17,"")</f>
        <v/>
      </c>
      <c r="DQ17" s="16" t="str">
        <f t="shared" ref="DQ17:DQ22" si="116">IF(AND(F17=36,AO17=10.5),AM17,"")</f>
        <v/>
      </c>
      <c r="DR17" s="16" t="str">
        <f t="shared" ref="DR17:DR22" si="117">IF(AND(F17=36,AO17=12),AM17,"")</f>
        <v/>
      </c>
    </row>
    <row r="18" spans="2:122" x14ac:dyDescent="0.2">
      <c r="B18" s="15"/>
      <c r="C18" s="53" t="s">
        <v>45</v>
      </c>
      <c r="D18" s="61"/>
      <c r="E18" s="54"/>
      <c r="F18" s="53">
        <v>12</v>
      </c>
      <c r="G18" s="54"/>
      <c r="H18" s="53" t="s">
        <v>19</v>
      </c>
      <c r="I18" s="54"/>
      <c r="J18" s="62">
        <v>11.85</v>
      </c>
      <c r="K18" s="63"/>
      <c r="L18" s="62">
        <v>0.15</v>
      </c>
      <c r="M18" s="63"/>
      <c r="N18" s="62"/>
      <c r="O18" s="63"/>
      <c r="P18" s="62"/>
      <c r="Q18" s="63"/>
      <c r="R18" s="62"/>
      <c r="S18" s="63"/>
      <c r="T18" s="62"/>
      <c r="U18" s="63"/>
      <c r="V18" s="50">
        <f t="shared" si="61"/>
        <v>12</v>
      </c>
      <c r="W18" s="51"/>
      <c r="X18" s="52"/>
      <c r="Y18" s="53">
        <v>52</v>
      </c>
      <c r="Z18" s="54"/>
      <c r="AA18" s="55">
        <f t="shared" si="62"/>
        <v>0.88800000000000001</v>
      </c>
      <c r="AB18" s="56"/>
      <c r="AC18" s="57"/>
      <c r="AD18" s="58">
        <f t="shared" si="63"/>
        <v>554.11199999999997</v>
      </c>
      <c r="AE18" s="59"/>
      <c r="AF18" s="59"/>
      <c r="AG18" s="60"/>
      <c r="AH18" s="12"/>
      <c r="AI18" s="13"/>
      <c r="AK18" s="20" t="str">
        <f t="shared" si="64"/>
        <v>Cont. Top&amp; Bottom  Bars B</v>
      </c>
      <c r="AL18" s="21">
        <f t="shared" ref="AL18:AL22" si="118">QUOTIENT(AO18,V18)</f>
        <v>1</v>
      </c>
      <c r="AM18" s="22">
        <f t="shared" ref="AM18:AM22" si="119">CEILING(Y18/AL18,1)</f>
        <v>52</v>
      </c>
      <c r="AN18" s="21">
        <f t="shared" si="65"/>
        <v>12</v>
      </c>
      <c r="AO18" s="23">
        <f t="shared" ref="AO18:AO22" si="120">IF(AND(BV18=BQ18,V18&lt;=6),6,IF(BV18=BR18,7.5,IF(BV18=BS18,9,IF(BV18=BT18,10.5,IF(BV18=BP18,12,"N/A")))))</f>
        <v>12</v>
      </c>
      <c r="AP18" s="24">
        <f t="shared" ref="AP18:AP22" si="121">AO18*AM18*AA18</f>
        <v>554.11199999999997</v>
      </c>
      <c r="AQ18" s="24">
        <f t="shared" si="66"/>
        <v>0</v>
      </c>
      <c r="AR18" s="25"/>
      <c r="AS18" s="80"/>
      <c r="AT18" s="14">
        <v>12</v>
      </c>
      <c r="AU18" s="14">
        <f>IF(SUM(CN7:CN75)&gt;0,SUM(CN7:CN75),"")</f>
        <v>100</v>
      </c>
      <c r="AV18" s="25"/>
      <c r="AW18" s="25"/>
      <c r="AX18" s="25"/>
      <c r="AY18" s="25"/>
      <c r="AZ18" s="25"/>
      <c r="BJ18" s="16">
        <f t="shared" si="67"/>
        <v>52</v>
      </c>
      <c r="BK18" s="16">
        <f t="shared" si="68"/>
        <v>52</v>
      </c>
      <c r="BL18" s="16">
        <f t="shared" si="69"/>
        <v>52</v>
      </c>
      <c r="BM18" s="16">
        <f t="shared" si="70"/>
        <v>52</v>
      </c>
      <c r="BN18" s="16">
        <f t="shared" si="71"/>
        <v>52</v>
      </c>
      <c r="BO18" s="16"/>
      <c r="BP18" s="16">
        <f t="shared" si="72"/>
        <v>0</v>
      </c>
      <c r="BQ18" s="16">
        <f t="shared" si="73"/>
        <v>0</v>
      </c>
      <c r="BR18" s="16">
        <f t="shared" si="74"/>
        <v>156</v>
      </c>
      <c r="BS18" s="16">
        <f t="shared" si="75"/>
        <v>312</v>
      </c>
      <c r="BT18" s="16">
        <f t="shared" si="76"/>
        <v>468</v>
      </c>
      <c r="BU18" s="16"/>
      <c r="BV18" s="16">
        <f t="shared" si="77"/>
        <v>0</v>
      </c>
      <c r="BX18" s="16" t="str">
        <f t="shared" si="78"/>
        <v/>
      </c>
      <c r="BY18" s="16" t="str">
        <f t="shared" si="79"/>
        <v/>
      </c>
      <c r="BZ18" s="16" t="str">
        <f t="shared" si="80"/>
        <v/>
      </c>
      <c r="CA18" s="16" t="str">
        <f t="shared" si="81"/>
        <v/>
      </c>
      <c r="CB18" s="16" t="str">
        <f t="shared" si="82"/>
        <v/>
      </c>
      <c r="CD18" s="16" t="str">
        <f t="shared" si="83"/>
        <v/>
      </c>
      <c r="CE18" s="16" t="str">
        <f t="shared" si="84"/>
        <v/>
      </c>
      <c r="CF18" s="16" t="str">
        <f t="shared" si="85"/>
        <v/>
      </c>
      <c r="CG18" s="16" t="str">
        <f t="shared" si="86"/>
        <v/>
      </c>
      <c r="CH18" s="16">
        <f t="shared" si="87"/>
        <v>52</v>
      </c>
      <c r="CJ18" s="16" t="str">
        <f t="shared" si="88"/>
        <v/>
      </c>
      <c r="CK18" s="16" t="str">
        <f t="shared" si="89"/>
        <v/>
      </c>
      <c r="CL18" s="16" t="str">
        <f t="shared" si="90"/>
        <v/>
      </c>
      <c r="CM18" s="16" t="str">
        <f t="shared" si="91"/>
        <v/>
      </c>
      <c r="CN18" s="16" t="str">
        <f t="shared" si="92"/>
        <v/>
      </c>
      <c r="CP18" s="16" t="str">
        <f t="shared" si="93"/>
        <v/>
      </c>
      <c r="CQ18" s="16" t="str">
        <f t="shared" si="94"/>
        <v/>
      </c>
      <c r="CR18" s="16" t="str">
        <f t="shared" si="95"/>
        <v/>
      </c>
      <c r="CS18" s="16" t="str">
        <f t="shared" si="96"/>
        <v/>
      </c>
      <c r="CT18" s="16" t="str">
        <f t="shared" si="97"/>
        <v/>
      </c>
      <c r="CV18" s="16" t="str">
        <f t="shared" si="98"/>
        <v/>
      </c>
      <c r="CW18" s="16" t="str">
        <f t="shared" si="99"/>
        <v/>
      </c>
      <c r="CX18" s="16" t="str">
        <f t="shared" si="100"/>
        <v/>
      </c>
      <c r="CY18" s="16" t="str">
        <f t="shared" si="101"/>
        <v/>
      </c>
      <c r="CZ18" s="16" t="str">
        <f t="shared" si="102"/>
        <v/>
      </c>
      <c r="DB18" s="16" t="str">
        <f t="shared" si="103"/>
        <v/>
      </c>
      <c r="DC18" s="16" t="str">
        <f t="shared" si="104"/>
        <v/>
      </c>
      <c r="DD18" s="16" t="str">
        <f t="shared" si="105"/>
        <v/>
      </c>
      <c r="DE18" s="16" t="str">
        <f t="shared" si="106"/>
        <v/>
      </c>
      <c r="DF18" s="16" t="str">
        <f t="shared" si="107"/>
        <v/>
      </c>
      <c r="DH18" s="16" t="str">
        <f t="shared" si="108"/>
        <v/>
      </c>
      <c r="DI18" s="16" t="str">
        <f t="shared" si="109"/>
        <v/>
      </c>
      <c r="DJ18" s="16" t="str">
        <f t="shared" si="110"/>
        <v/>
      </c>
      <c r="DK18" s="16" t="str">
        <f t="shared" si="111"/>
        <v/>
      </c>
      <c r="DL18" s="16" t="str">
        <f t="shared" si="112"/>
        <v/>
      </c>
      <c r="DN18" s="16" t="str">
        <f t="shared" si="113"/>
        <v/>
      </c>
      <c r="DO18" s="16" t="str">
        <f t="shared" si="114"/>
        <v/>
      </c>
      <c r="DP18" s="16" t="str">
        <f t="shared" si="115"/>
        <v/>
      </c>
      <c r="DQ18" s="16" t="str">
        <f t="shared" si="116"/>
        <v/>
      </c>
      <c r="DR18" s="16" t="str">
        <f t="shared" si="117"/>
        <v/>
      </c>
    </row>
    <row r="19" spans="2:122" x14ac:dyDescent="0.2">
      <c r="B19" s="15"/>
      <c r="C19" s="53" t="s">
        <v>87</v>
      </c>
      <c r="D19" s="61"/>
      <c r="E19" s="54"/>
      <c r="F19" s="53">
        <v>12</v>
      </c>
      <c r="G19" s="54"/>
      <c r="H19" s="53" t="s">
        <v>19</v>
      </c>
      <c r="I19" s="54"/>
      <c r="J19" s="62">
        <v>6.32</v>
      </c>
      <c r="K19" s="63"/>
      <c r="L19" s="62">
        <v>0.15</v>
      </c>
      <c r="M19" s="63"/>
      <c r="N19" s="62"/>
      <c r="O19" s="63"/>
      <c r="P19" s="62"/>
      <c r="Q19" s="63"/>
      <c r="R19" s="62"/>
      <c r="S19" s="63"/>
      <c r="T19" s="62"/>
      <c r="U19" s="63"/>
      <c r="V19" s="50">
        <f t="shared" si="61"/>
        <v>6.4700000000000006</v>
      </c>
      <c r="W19" s="51"/>
      <c r="X19" s="52"/>
      <c r="Y19" s="53">
        <v>52</v>
      </c>
      <c r="Z19" s="54"/>
      <c r="AA19" s="55">
        <f t="shared" si="62"/>
        <v>0.88800000000000001</v>
      </c>
      <c r="AB19" s="56"/>
      <c r="AC19" s="57"/>
      <c r="AD19" s="58">
        <f t="shared" si="63"/>
        <v>298.75872000000004</v>
      </c>
      <c r="AE19" s="59"/>
      <c r="AF19" s="59"/>
      <c r="AG19" s="60"/>
      <c r="AH19" s="12"/>
      <c r="AI19" s="13"/>
      <c r="AK19" s="20" t="str">
        <f t="shared" si="64"/>
        <v>Extra Top Bars 1</v>
      </c>
      <c r="AL19" s="21">
        <f t="shared" si="118"/>
        <v>1</v>
      </c>
      <c r="AM19" s="22">
        <f t="shared" si="119"/>
        <v>52</v>
      </c>
      <c r="AN19" s="21">
        <f t="shared" si="65"/>
        <v>12</v>
      </c>
      <c r="AO19" s="23">
        <f t="shared" si="120"/>
        <v>7.5</v>
      </c>
      <c r="AP19" s="24">
        <f t="shared" si="121"/>
        <v>346.32</v>
      </c>
      <c r="AQ19" s="24">
        <f t="shared" si="66"/>
        <v>47.561279999999954</v>
      </c>
      <c r="AR19" s="25"/>
      <c r="AS19" s="79">
        <v>20</v>
      </c>
      <c r="AT19" s="14">
        <v>6</v>
      </c>
      <c r="AU19" s="14" t="str">
        <f>IF(SUM(CP7:CP75)&gt;0,SUM(CP7:CP75),"")</f>
        <v/>
      </c>
      <c r="AV19" s="25"/>
      <c r="AW19" s="25"/>
      <c r="AX19" s="25"/>
      <c r="AY19" s="25"/>
      <c r="AZ19" s="25"/>
      <c r="BJ19" s="16">
        <f t="shared" si="67"/>
        <v>52</v>
      </c>
      <c r="BK19" s="16">
        <f t="shared" si="68"/>
        <v>52</v>
      </c>
      <c r="BL19" s="16">
        <f t="shared" si="69"/>
        <v>52</v>
      </c>
      <c r="BM19" s="16">
        <f t="shared" si="70"/>
        <v>52</v>
      </c>
      <c r="BN19" s="16">
        <f t="shared" si="71"/>
        <v>52</v>
      </c>
      <c r="BO19" s="16"/>
      <c r="BP19" s="16">
        <f t="shared" si="72"/>
        <v>287.55999999999995</v>
      </c>
      <c r="BQ19" s="16">
        <f t="shared" si="73"/>
        <v>287.55999999999995</v>
      </c>
      <c r="BR19" s="16">
        <f t="shared" si="74"/>
        <v>53.559999999999945</v>
      </c>
      <c r="BS19" s="16">
        <f t="shared" si="75"/>
        <v>131.55999999999995</v>
      </c>
      <c r="BT19" s="16">
        <f t="shared" si="76"/>
        <v>209.55999999999995</v>
      </c>
      <c r="BU19" s="16"/>
      <c r="BV19" s="16">
        <f t="shared" si="77"/>
        <v>53.559999999999945</v>
      </c>
      <c r="BX19" s="16" t="str">
        <f t="shared" si="78"/>
        <v/>
      </c>
      <c r="BY19" s="16" t="str">
        <f t="shared" si="79"/>
        <v/>
      </c>
      <c r="BZ19" s="16" t="str">
        <f t="shared" si="80"/>
        <v/>
      </c>
      <c r="CA19" s="16" t="str">
        <f t="shared" si="81"/>
        <v/>
      </c>
      <c r="CB19" s="16" t="str">
        <f t="shared" si="82"/>
        <v/>
      </c>
      <c r="CD19" s="16" t="str">
        <f t="shared" si="83"/>
        <v/>
      </c>
      <c r="CE19" s="16">
        <f t="shared" si="84"/>
        <v>52</v>
      </c>
      <c r="CF19" s="16" t="str">
        <f t="shared" si="85"/>
        <v/>
      </c>
      <c r="CG19" s="16" t="str">
        <f t="shared" si="86"/>
        <v/>
      </c>
      <c r="CH19" s="16" t="str">
        <f t="shared" si="87"/>
        <v/>
      </c>
      <c r="CJ19" s="16" t="str">
        <f t="shared" si="88"/>
        <v/>
      </c>
      <c r="CK19" s="16" t="str">
        <f t="shared" si="89"/>
        <v/>
      </c>
      <c r="CL19" s="16" t="str">
        <f t="shared" si="90"/>
        <v/>
      </c>
      <c r="CM19" s="16" t="str">
        <f t="shared" si="91"/>
        <v/>
      </c>
      <c r="CN19" s="16" t="str">
        <f t="shared" si="92"/>
        <v/>
      </c>
      <c r="CP19" s="16" t="str">
        <f t="shared" si="93"/>
        <v/>
      </c>
      <c r="CQ19" s="16" t="str">
        <f t="shared" si="94"/>
        <v/>
      </c>
      <c r="CR19" s="16" t="str">
        <f t="shared" si="95"/>
        <v/>
      </c>
      <c r="CS19" s="16" t="str">
        <f t="shared" si="96"/>
        <v/>
      </c>
      <c r="CT19" s="16" t="str">
        <f t="shared" si="97"/>
        <v/>
      </c>
      <c r="CV19" s="16" t="str">
        <f t="shared" si="98"/>
        <v/>
      </c>
      <c r="CW19" s="16" t="str">
        <f t="shared" si="99"/>
        <v/>
      </c>
      <c r="CX19" s="16" t="str">
        <f t="shared" si="100"/>
        <v/>
      </c>
      <c r="CY19" s="16" t="str">
        <f t="shared" si="101"/>
        <v/>
      </c>
      <c r="CZ19" s="16" t="str">
        <f t="shared" si="102"/>
        <v/>
      </c>
      <c r="DB19" s="16" t="str">
        <f t="shared" si="103"/>
        <v/>
      </c>
      <c r="DC19" s="16" t="str">
        <f t="shared" si="104"/>
        <v/>
      </c>
      <c r="DD19" s="16" t="str">
        <f t="shared" si="105"/>
        <v/>
      </c>
      <c r="DE19" s="16" t="str">
        <f t="shared" si="106"/>
        <v/>
      </c>
      <c r="DF19" s="16" t="str">
        <f t="shared" si="107"/>
        <v/>
      </c>
      <c r="DH19" s="16" t="str">
        <f t="shared" si="108"/>
        <v/>
      </c>
      <c r="DI19" s="16" t="str">
        <f t="shared" si="109"/>
        <v/>
      </c>
      <c r="DJ19" s="16" t="str">
        <f t="shared" si="110"/>
        <v/>
      </c>
      <c r="DK19" s="16" t="str">
        <f t="shared" si="111"/>
        <v/>
      </c>
      <c r="DL19" s="16" t="str">
        <f t="shared" si="112"/>
        <v/>
      </c>
      <c r="DN19" s="16" t="str">
        <f t="shared" si="113"/>
        <v/>
      </c>
      <c r="DO19" s="16" t="str">
        <f t="shared" si="114"/>
        <v/>
      </c>
      <c r="DP19" s="16" t="str">
        <f t="shared" si="115"/>
        <v/>
      </c>
      <c r="DQ19" s="16" t="str">
        <f t="shared" si="116"/>
        <v/>
      </c>
      <c r="DR19" s="16" t="str">
        <f t="shared" si="117"/>
        <v/>
      </c>
    </row>
    <row r="20" spans="2:122" x14ac:dyDescent="0.2">
      <c r="B20" s="15"/>
      <c r="C20" s="53" t="s">
        <v>88</v>
      </c>
      <c r="D20" s="61"/>
      <c r="E20" s="54"/>
      <c r="F20" s="53">
        <v>12</v>
      </c>
      <c r="G20" s="54"/>
      <c r="H20" s="53" t="s">
        <v>19</v>
      </c>
      <c r="I20" s="54"/>
      <c r="J20" s="62">
        <v>1.25</v>
      </c>
      <c r="K20" s="63"/>
      <c r="L20" s="62">
        <v>0.15</v>
      </c>
      <c r="M20" s="63"/>
      <c r="N20" s="62"/>
      <c r="O20" s="63"/>
      <c r="P20" s="62"/>
      <c r="Q20" s="63"/>
      <c r="R20" s="62"/>
      <c r="S20" s="63"/>
      <c r="T20" s="62"/>
      <c r="U20" s="63"/>
      <c r="V20" s="50">
        <f t="shared" si="61"/>
        <v>1.4</v>
      </c>
      <c r="W20" s="51"/>
      <c r="X20" s="52"/>
      <c r="Y20" s="53">
        <v>126</v>
      </c>
      <c r="Z20" s="54"/>
      <c r="AA20" s="55">
        <f t="shared" si="62"/>
        <v>0.88800000000000001</v>
      </c>
      <c r="AB20" s="56"/>
      <c r="AC20" s="57"/>
      <c r="AD20" s="58">
        <f t="shared" si="63"/>
        <v>156.64319999999998</v>
      </c>
      <c r="AE20" s="59"/>
      <c r="AF20" s="59"/>
      <c r="AG20" s="60"/>
      <c r="AH20" s="12"/>
      <c r="AI20" s="13"/>
      <c r="AK20" s="20" t="str">
        <f t="shared" si="64"/>
        <v>Extra Top Bars 2</v>
      </c>
      <c r="AL20" s="21">
        <f t="shared" si="118"/>
        <v>6</v>
      </c>
      <c r="AM20" s="22">
        <f t="shared" si="119"/>
        <v>21</v>
      </c>
      <c r="AN20" s="21">
        <f t="shared" si="65"/>
        <v>12</v>
      </c>
      <c r="AO20" s="23">
        <f t="shared" si="120"/>
        <v>9</v>
      </c>
      <c r="AP20" s="24">
        <f t="shared" si="121"/>
        <v>167.83199999999999</v>
      </c>
      <c r="AQ20" s="24">
        <f t="shared" si="66"/>
        <v>11.188800000000015</v>
      </c>
      <c r="AR20" s="25"/>
      <c r="AS20" s="79"/>
      <c r="AT20" s="14">
        <v>7.5</v>
      </c>
      <c r="AU20" s="14">
        <f>IF(SUM(CQ7:CQ75)&gt;0,SUM(CQ7:CQ75),"")</f>
        <v>182</v>
      </c>
      <c r="AV20" s="25"/>
      <c r="AW20" s="25"/>
      <c r="AX20" s="25"/>
      <c r="AY20" s="25"/>
      <c r="AZ20" s="25"/>
      <c r="BJ20" s="16">
        <f t="shared" si="67"/>
        <v>16</v>
      </c>
      <c r="BK20" s="16">
        <f t="shared" si="68"/>
        <v>32</v>
      </c>
      <c r="BL20" s="16">
        <f t="shared" si="69"/>
        <v>26</v>
      </c>
      <c r="BM20" s="16">
        <f t="shared" si="70"/>
        <v>21</v>
      </c>
      <c r="BN20" s="16">
        <f t="shared" si="71"/>
        <v>18</v>
      </c>
      <c r="BO20" s="16"/>
      <c r="BP20" s="16">
        <f t="shared" si="72"/>
        <v>15.600000000000023</v>
      </c>
      <c r="BQ20" s="16">
        <f t="shared" si="73"/>
        <v>15.600000000000023</v>
      </c>
      <c r="BR20" s="16">
        <f t="shared" si="74"/>
        <v>18.600000000000023</v>
      </c>
      <c r="BS20" s="16">
        <f t="shared" si="75"/>
        <v>12.600000000000023</v>
      </c>
      <c r="BT20" s="16">
        <f t="shared" si="76"/>
        <v>12.600000000000023</v>
      </c>
      <c r="BU20" s="16"/>
      <c r="BV20" s="16">
        <f t="shared" si="77"/>
        <v>12.600000000000023</v>
      </c>
      <c r="BX20" s="16" t="str">
        <f t="shared" si="78"/>
        <v/>
      </c>
      <c r="BY20" s="16" t="str">
        <f t="shared" si="79"/>
        <v/>
      </c>
      <c r="BZ20" s="16" t="str">
        <f t="shared" si="80"/>
        <v/>
      </c>
      <c r="CA20" s="16" t="str">
        <f t="shared" si="81"/>
        <v/>
      </c>
      <c r="CB20" s="16" t="str">
        <f t="shared" si="82"/>
        <v/>
      </c>
      <c r="CD20" s="16" t="str">
        <f t="shared" si="83"/>
        <v/>
      </c>
      <c r="CE20" s="16" t="str">
        <f t="shared" si="84"/>
        <v/>
      </c>
      <c r="CF20" s="16">
        <f t="shared" si="85"/>
        <v>21</v>
      </c>
      <c r="CG20" s="16" t="str">
        <f t="shared" si="86"/>
        <v/>
      </c>
      <c r="CH20" s="16" t="str">
        <f t="shared" si="87"/>
        <v/>
      </c>
      <c r="CJ20" s="16" t="str">
        <f t="shared" si="88"/>
        <v/>
      </c>
      <c r="CK20" s="16" t="str">
        <f t="shared" si="89"/>
        <v/>
      </c>
      <c r="CL20" s="16" t="str">
        <f t="shared" si="90"/>
        <v/>
      </c>
      <c r="CM20" s="16" t="str">
        <f t="shared" si="91"/>
        <v/>
      </c>
      <c r="CN20" s="16" t="str">
        <f t="shared" si="92"/>
        <v/>
      </c>
      <c r="CP20" s="16" t="str">
        <f t="shared" si="93"/>
        <v/>
      </c>
      <c r="CQ20" s="16" t="str">
        <f t="shared" si="94"/>
        <v/>
      </c>
      <c r="CR20" s="16" t="str">
        <f t="shared" si="95"/>
        <v/>
      </c>
      <c r="CS20" s="16" t="str">
        <f t="shared" si="96"/>
        <v/>
      </c>
      <c r="CT20" s="16" t="str">
        <f t="shared" si="97"/>
        <v/>
      </c>
      <c r="CV20" s="16" t="str">
        <f t="shared" si="98"/>
        <v/>
      </c>
      <c r="CW20" s="16" t="str">
        <f t="shared" si="99"/>
        <v/>
      </c>
      <c r="CX20" s="16" t="str">
        <f t="shared" si="100"/>
        <v/>
      </c>
      <c r="CY20" s="16" t="str">
        <f t="shared" si="101"/>
        <v/>
      </c>
      <c r="CZ20" s="16" t="str">
        <f t="shared" si="102"/>
        <v/>
      </c>
      <c r="DB20" s="16" t="str">
        <f t="shared" si="103"/>
        <v/>
      </c>
      <c r="DC20" s="16" t="str">
        <f t="shared" si="104"/>
        <v/>
      </c>
      <c r="DD20" s="16" t="str">
        <f t="shared" si="105"/>
        <v/>
      </c>
      <c r="DE20" s="16" t="str">
        <f t="shared" si="106"/>
        <v/>
      </c>
      <c r="DF20" s="16" t="str">
        <f t="shared" si="107"/>
        <v/>
      </c>
      <c r="DH20" s="16" t="str">
        <f t="shared" si="108"/>
        <v/>
      </c>
      <c r="DI20" s="16" t="str">
        <f t="shared" si="109"/>
        <v/>
      </c>
      <c r="DJ20" s="16" t="str">
        <f t="shared" si="110"/>
        <v/>
      </c>
      <c r="DK20" s="16" t="str">
        <f t="shared" si="111"/>
        <v/>
      </c>
      <c r="DL20" s="16" t="str">
        <f t="shared" si="112"/>
        <v/>
      </c>
      <c r="DN20" s="16" t="str">
        <f t="shared" si="113"/>
        <v/>
      </c>
      <c r="DO20" s="16" t="str">
        <f t="shared" si="114"/>
        <v/>
      </c>
      <c r="DP20" s="16" t="str">
        <f t="shared" si="115"/>
        <v/>
      </c>
      <c r="DQ20" s="16" t="str">
        <f t="shared" si="116"/>
        <v/>
      </c>
      <c r="DR20" s="16" t="str">
        <f t="shared" si="117"/>
        <v/>
      </c>
    </row>
    <row r="21" spans="2:122" x14ac:dyDescent="0.2">
      <c r="B21" s="15"/>
      <c r="C21" s="53" t="s">
        <v>89</v>
      </c>
      <c r="D21" s="61"/>
      <c r="E21" s="54"/>
      <c r="F21" s="53">
        <v>12</v>
      </c>
      <c r="G21" s="54"/>
      <c r="H21" s="53" t="s">
        <v>41</v>
      </c>
      <c r="I21" s="54"/>
      <c r="J21" s="62">
        <v>2.2999999999999998</v>
      </c>
      <c r="K21" s="63"/>
      <c r="L21" s="62"/>
      <c r="M21" s="63"/>
      <c r="N21" s="62"/>
      <c r="O21" s="63"/>
      <c r="P21" s="62"/>
      <c r="Q21" s="63"/>
      <c r="R21" s="62"/>
      <c r="S21" s="63"/>
      <c r="T21" s="62"/>
      <c r="U21" s="63"/>
      <c r="V21" s="50">
        <f t="shared" si="61"/>
        <v>2.2999999999999998</v>
      </c>
      <c r="W21" s="51"/>
      <c r="X21" s="52"/>
      <c r="Y21" s="53">
        <v>25</v>
      </c>
      <c r="Z21" s="54"/>
      <c r="AA21" s="55">
        <f t="shared" si="62"/>
        <v>0.88800000000000001</v>
      </c>
      <c r="AB21" s="56"/>
      <c r="AC21" s="57"/>
      <c r="AD21" s="58">
        <f t="shared" si="63"/>
        <v>51.059999999999995</v>
      </c>
      <c r="AE21" s="59"/>
      <c r="AF21" s="59"/>
      <c r="AG21" s="60"/>
      <c r="AH21" s="12"/>
      <c r="AI21" s="13"/>
      <c r="AK21" s="20" t="str">
        <f t="shared" si="64"/>
        <v>Extra Top Bars 3</v>
      </c>
      <c r="AL21" s="21">
        <f t="shared" si="118"/>
        <v>5</v>
      </c>
      <c r="AM21" s="22">
        <f t="shared" si="119"/>
        <v>5</v>
      </c>
      <c r="AN21" s="21">
        <f t="shared" si="65"/>
        <v>12</v>
      </c>
      <c r="AO21" s="23">
        <f t="shared" si="120"/>
        <v>12</v>
      </c>
      <c r="AP21" s="24">
        <f t="shared" si="121"/>
        <v>53.28</v>
      </c>
      <c r="AQ21" s="24">
        <f t="shared" si="66"/>
        <v>2.220000000000006</v>
      </c>
      <c r="AR21" s="25"/>
      <c r="AS21" s="79"/>
      <c r="AT21" s="14">
        <v>9</v>
      </c>
      <c r="AU21" s="14">
        <f>IF(SUM(CR7:CR75)&gt;0,SUM(CR7:CR75),"")</f>
        <v>32</v>
      </c>
      <c r="AV21" s="25"/>
      <c r="AW21" s="25"/>
      <c r="AX21" s="25"/>
      <c r="AY21" s="25"/>
      <c r="AZ21" s="25"/>
      <c r="BJ21" s="16">
        <f t="shared" si="67"/>
        <v>5</v>
      </c>
      <c r="BK21" s="16">
        <f t="shared" si="68"/>
        <v>13</v>
      </c>
      <c r="BL21" s="16">
        <f t="shared" si="69"/>
        <v>9</v>
      </c>
      <c r="BM21" s="16">
        <f t="shared" si="70"/>
        <v>9</v>
      </c>
      <c r="BN21" s="16">
        <f t="shared" si="71"/>
        <v>7</v>
      </c>
      <c r="BO21" s="16"/>
      <c r="BP21" s="16">
        <f t="shared" si="72"/>
        <v>2.5000000000000071</v>
      </c>
      <c r="BQ21" s="16">
        <f t="shared" si="73"/>
        <v>20.500000000000007</v>
      </c>
      <c r="BR21" s="16">
        <f t="shared" si="74"/>
        <v>10.000000000000007</v>
      </c>
      <c r="BS21" s="16">
        <f t="shared" si="75"/>
        <v>23.500000000000007</v>
      </c>
      <c r="BT21" s="16">
        <f t="shared" si="76"/>
        <v>16.000000000000007</v>
      </c>
      <c r="BU21" s="16"/>
      <c r="BV21" s="16">
        <f t="shared" si="77"/>
        <v>2.5000000000000071</v>
      </c>
      <c r="BX21" s="16" t="str">
        <f t="shared" si="78"/>
        <v/>
      </c>
      <c r="BY21" s="16" t="str">
        <f t="shared" si="79"/>
        <v/>
      </c>
      <c r="BZ21" s="16" t="str">
        <f t="shared" si="80"/>
        <v/>
      </c>
      <c r="CA21" s="16" t="str">
        <f t="shared" si="81"/>
        <v/>
      </c>
      <c r="CB21" s="16" t="str">
        <f t="shared" si="82"/>
        <v/>
      </c>
      <c r="CD21" s="16" t="str">
        <f t="shared" si="83"/>
        <v/>
      </c>
      <c r="CE21" s="16" t="str">
        <f t="shared" si="84"/>
        <v/>
      </c>
      <c r="CF21" s="16" t="str">
        <f t="shared" si="85"/>
        <v/>
      </c>
      <c r="CG21" s="16" t="str">
        <f t="shared" si="86"/>
        <v/>
      </c>
      <c r="CH21" s="16">
        <f t="shared" si="87"/>
        <v>5</v>
      </c>
      <c r="CJ21" s="16" t="str">
        <f t="shared" si="88"/>
        <v/>
      </c>
      <c r="CK21" s="16" t="str">
        <f t="shared" si="89"/>
        <v/>
      </c>
      <c r="CL21" s="16" t="str">
        <f t="shared" si="90"/>
        <v/>
      </c>
      <c r="CM21" s="16" t="str">
        <f t="shared" si="91"/>
        <v/>
      </c>
      <c r="CN21" s="16" t="str">
        <f t="shared" si="92"/>
        <v/>
      </c>
      <c r="CP21" s="16" t="str">
        <f t="shared" si="93"/>
        <v/>
      </c>
      <c r="CQ21" s="16" t="str">
        <f t="shared" si="94"/>
        <v/>
      </c>
      <c r="CR21" s="16" t="str">
        <f t="shared" si="95"/>
        <v/>
      </c>
      <c r="CS21" s="16" t="str">
        <f t="shared" si="96"/>
        <v/>
      </c>
      <c r="CT21" s="16" t="str">
        <f t="shared" si="97"/>
        <v/>
      </c>
      <c r="CV21" s="16" t="str">
        <f t="shared" si="98"/>
        <v/>
      </c>
      <c r="CW21" s="16" t="str">
        <f t="shared" si="99"/>
        <v/>
      </c>
      <c r="CX21" s="16" t="str">
        <f t="shared" si="100"/>
        <v/>
      </c>
      <c r="CY21" s="16" t="str">
        <f t="shared" si="101"/>
        <v/>
      </c>
      <c r="CZ21" s="16" t="str">
        <f t="shared" si="102"/>
        <v/>
      </c>
      <c r="DB21" s="16" t="str">
        <f t="shared" si="103"/>
        <v/>
      </c>
      <c r="DC21" s="16" t="str">
        <f t="shared" si="104"/>
        <v/>
      </c>
      <c r="DD21" s="16" t="str">
        <f t="shared" si="105"/>
        <v/>
      </c>
      <c r="DE21" s="16" t="str">
        <f t="shared" si="106"/>
        <v/>
      </c>
      <c r="DF21" s="16" t="str">
        <f t="shared" si="107"/>
        <v/>
      </c>
      <c r="DH21" s="16" t="str">
        <f t="shared" si="108"/>
        <v/>
      </c>
      <c r="DI21" s="16" t="str">
        <f t="shared" si="109"/>
        <v/>
      </c>
      <c r="DJ21" s="16" t="str">
        <f t="shared" si="110"/>
        <v/>
      </c>
      <c r="DK21" s="16" t="str">
        <f t="shared" si="111"/>
        <v/>
      </c>
      <c r="DL21" s="16" t="str">
        <f t="shared" si="112"/>
        <v/>
      </c>
      <c r="DN21" s="16" t="str">
        <f t="shared" si="113"/>
        <v/>
      </c>
      <c r="DO21" s="16" t="str">
        <f t="shared" si="114"/>
        <v/>
      </c>
      <c r="DP21" s="16" t="str">
        <f t="shared" si="115"/>
        <v/>
      </c>
      <c r="DQ21" s="16" t="str">
        <f t="shared" si="116"/>
        <v/>
      </c>
      <c r="DR21" s="16" t="str">
        <f t="shared" si="117"/>
        <v/>
      </c>
    </row>
    <row r="22" spans="2:122" ht="16" thickBot="1" x14ac:dyDescent="0.25">
      <c r="B22" s="15"/>
      <c r="C22" s="53" t="s">
        <v>90</v>
      </c>
      <c r="D22" s="61"/>
      <c r="E22" s="54"/>
      <c r="F22" s="53">
        <v>12</v>
      </c>
      <c r="G22" s="54"/>
      <c r="H22" s="53" t="s">
        <v>41</v>
      </c>
      <c r="I22" s="54"/>
      <c r="J22" s="62">
        <v>3</v>
      </c>
      <c r="K22" s="63"/>
      <c r="L22" s="62"/>
      <c r="M22" s="63"/>
      <c r="N22" s="62"/>
      <c r="O22" s="63"/>
      <c r="P22" s="62"/>
      <c r="Q22" s="63"/>
      <c r="R22" s="62"/>
      <c r="S22" s="63"/>
      <c r="T22" s="62"/>
      <c r="U22" s="63"/>
      <c r="V22" s="50">
        <f t="shared" si="61"/>
        <v>3</v>
      </c>
      <c r="W22" s="51"/>
      <c r="X22" s="52"/>
      <c r="Y22" s="83">
        <v>50</v>
      </c>
      <c r="Z22" s="54"/>
      <c r="AA22" s="55">
        <f t="shared" si="62"/>
        <v>0.88800000000000001</v>
      </c>
      <c r="AB22" s="56"/>
      <c r="AC22" s="57"/>
      <c r="AD22" s="58">
        <f t="shared" si="63"/>
        <v>133.19999999999999</v>
      </c>
      <c r="AE22" s="59"/>
      <c r="AF22" s="59"/>
      <c r="AG22" s="60"/>
      <c r="AH22" s="12"/>
      <c r="AI22" s="13"/>
      <c r="AK22" s="20" t="str">
        <f t="shared" si="64"/>
        <v>Extra Top Bars 4</v>
      </c>
      <c r="AL22" s="21">
        <f t="shared" si="118"/>
        <v>2</v>
      </c>
      <c r="AM22" s="22">
        <f t="shared" si="119"/>
        <v>25</v>
      </c>
      <c r="AN22" s="21">
        <f t="shared" si="65"/>
        <v>12</v>
      </c>
      <c r="AO22" s="23">
        <f t="shared" si="120"/>
        <v>6</v>
      </c>
      <c r="AP22" s="24">
        <f t="shared" si="121"/>
        <v>133.19999999999999</v>
      </c>
      <c r="AQ22" s="24">
        <f t="shared" si="66"/>
        <v>0</v>
      </c>
      <c r="AR22" s="25"/>
      <c r="AS22" s="79"/>
      <c r="AT22" s="14">
        <v>10.5</v>
      </c>
      <c r="AU22" s="14">
        <f>IF(SUM(CS7:CS75)&gt;0,SUM(CS7:CS75),"")</f>
        <v>12</v>
      </c>
      <c r="AV22" s="25"/>
      <c r="AW22" s="25"/>
      <c r="AX22" s="25"/>
      <c r="AY22" s="25"/>
      <c r="AZ22" s="25"/>
      <c r="BJ22" s="16">
        <f t="shared" si="67"/>
        <v>13</v>
      </c>
      <c r="BK22" s="16">
        <f t="shared" si="68"/>
        <v>25</v>
      </c>
      <c r="BL22" s="16">
        <f t="shared" si="69"/>
        <v>25</v>
      </c>
      <c r="BM22" s="16">
        <f t="shared" si="70"/>
        <v>17</v>
      </c>
      <c r="BN22" s="16">
        <f t="shared" si="71"/>
        <v>17</v>
      </c>
      <c r="BO22" s="16"/>
      <c r="BP22" s="16">
        <f t="shared" si="72"/>
        <v>6</v>
      </c>
      <c r="BQ22" s="16">
        <f t="shared" si="73"/>
        <v>0</v>
      </c>
      <c r="BR22" s="16">
        <f t="shared" si="74"/>
        <v>37.5</v>
      </c>
      <c r="BS22" s="16">
        <f t="shared" si="75"/>
        <v>3</v>
      </c>
      <c r="BT22" s="16">
        <f t="shared" si="76"/>
        <v>28.5</v>
      </c>
      <c r="BU22" s="16"/>
      <c r="BV22" s="16">
        <f t="shared" si="77"/>
        <v>0</v>
      </c>
      <c r="BX22" s="16" t="str">
        <f t="shared" si="78"/>
        <v/>
      </c>
      <c r="BY22" s="16" t="str">
        <f t="shared" si="79"/>
        <v/>
      </c>
      <c r="BZ22" s="16" t="str">
        <f t="shared" si="80"/>
        <v/>
      </c>
      <c r="CA22" s="16" t="str">
        <f t="shared" si="81"/>
        <v/>
      </c>
      <c r="CB22" s="16" t="str">
        <f t="shared" si="82"/>
        <v/>
      </c>
      <c r="CD22" s="16">
        <f t="shared" si="83"/>
        <v>25</v>
      </c>
      <c r="CE22" s="16" t="str">
        <f t="shared" si="84"/>
        <v/>
      </c>
      <c r="CF22" s="16" t="str">
        <f t="shared" si="85"/>
        <v/>
      </c>
      <c r="CG22" s="16" t="str">
        <f t="shared" si="86"/>
        <v/>
      </c>
      <c r="CH22" s="16" t="str">
        <f t="shared" si="87"/>
        <v/>
      </c>
      <c r="CJ22" s="16" t="str">
        <f t="shared" si="88"/>
        <v/>
      </c>
      <c r="CK22" s="16" t="str">
        <f t="shared" si="89"/>
        <v/>
      </c>
      <c r="CL22" s="16" t="str">
        <f t="shared" si="90"/>
        <v/>
      </c>
      <c r="CM22" s="16" t="str">
        <f t="shared" si="91"/>
        <v/>
      </c>
      <c r="CN22" s="16" t="str">
        <f t="shared" si="92"/>
        <v/>
      </c>
      <c r="CP22" s="16" t="str">
        <f t="shared" si="93"/>
        <v/>
      </c>
      <c r="CQ22" s="16" t="str">
        <f t="shared" si="94"/>
        <v/>
      </c>
      <c r="CR22" s="16" t="str">
        <f t="shared" si="95"/>
        <v/>
      </c>
      <c r="CS22" s="16" t="str">
        <f t="shared" si="96"/>
        <v/>
      </c>
      <c r="CT22" s="16" t="str">
        <f t="shared" si="97"/>
        <v/>
      </c>
      <c r="CV22" s="16" t="str">
        <f t="shared" si="98"/>
        <v/>
      </c>
      <c r="CW22" s="16" t="str">
        <f t="shared" si="99"/>
        <v/>
      </c>
      <c r="CX22" s="16" t="str">
        <f t="shared" si="100"/>
        <v/>
      </c>
      <c r="CY22" s="16" t="str">
        <f t="shared" si="101"/>
        <v/>
      </c>
      <c r="CZ22" s="16" t="str">
        <f t="shared" si="102"/>
        <v/>
      </c>
      <c r="DB22" s="16" t="str">
        <f t="shared" si="103"/>
        <v/>
      </c>
      <c r="DC22" s="16" t="str">
        <f t="shared" si="104"/>
        <v/>
      </c>
      <c r="DD22" s="16" t="str">
        <f t="shared" si="105"/>
        <v/>
      </c>
      <c r="DE22" s="16" t="str">
        <f t="shared" si="106"/>
        <v/>
      </c>
      <c r="DF22" s="16" t="str">
        <f t="shared" si="107"/>
        <v/>
      </c>
      <c r="DH22" s="16" t="str">
        <f t="shared" si="108"/>
        <v/>
      </c>
      <c r="DI22" s="16" t="str">
        <f t="shared" si="109"/>
        <v/>
      </c>
      <c r="DJ22" s="16" t="str">
        <f t="shared" si="110"/>
        <v/>
      </c>
      <c r="DK22" s="16" t="str">
        <f t="shared" si="111"/>
        <v/>
      </c>
      <c r="DL22" s="16" t="str">
        <f t="shared" si="112"/>
        <v/>
      </c>
      <c r="DN22" s="16" t="str">
        <f t="shared" si="113"/>
        <v/>
      </c>
      <c r="DO22" s="16" t="str">
        <f t="shared" si="114"/>
        <v/>
      </c>
      <c r="DP22" s="16" t="str">
        <f t="shared" si="115"/>
        <v/>
      </c>
      <c r="DQ22" s="16" t="str">
        <f t="shared" si="116"/>
        <v/>
      </c>
      <c r="DR22" s="16" t="str">
        <f t="shared" si="117"/>
        <v/>
      </c>
    </row>
    <row r="23" spans="2:122" ht="16" thickTop="1" x14ac:dyDescent="0.2">
      <c r="B23" s="15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43" t="s">
        <v>13</v>
      </c>
      <c r="Y23" s="43"/>
      <c r="Z23" s="43"/>
      <c r="AA23" s="43"/>
      <c r="AB23" s="44"/>
      <c r="AC23" s="45">
        <f>SUM(AD17:AG22)</f>
        <v>1628.8939200000002</v>
      </c>
      <c r="AD23" s="46"/>
      <c r="AE23" s="46"/>
      <c r="AF23" s="46"/>
      <c r="AG23" s="47"/>
      <c r="AH23" s="26" t="s">
        <v>10</v>
      </c>
      <c r="AI23" s="13"/>
      <c r="AK23" s="27" t="s">
        <v>21</v>
      </c>
      <c r="AL23" s="28">
        <f>AP23-AC23</f>
        <v>82.726079999999683</v>
      </c>
      <c r="AM23" s="29">
        <f>AL23/AP23</f>
        <v>4.8332036316471934E-2</v>
      </c>
      <c r="AN23" s="48" t="s">
        <v>20</v>
      </c>
      <c r="AO23" s="48"/>
      <c r="AP23" s="30">
        <f>SUM(AP17:AP22)</f>
        <v>1711.62</v>
      </c>
      <c r="AQ23" s="26" t="s">
        <v>10</v>
      </c>
      <c r="AR23" s="26"/>
      <c r="AS23" s="79"/>
      <c r="AT23" s="14">
        <v>12</v>
      </c>
      <c r="AU23" s="14">
        <f>IF(SUM(CT7:CT75)&gt;0,SUM(CT7:CT75),"")</f>
        <v>76</v>
      </c>
      <c r="AV23" s="26"/>
      <c r="AW23" s="26"/>
      <c r="AX23" s="26"/>
      <c r="AY23" s="26"/>
      <c r="AZ23" s="26"/>
    </row>
    <row r="24" spans="2:122" x14ac:dyDescent="0.2">
      <c r="B24" s="67" t="s">
        <v>47</v>
      </c>
      <c r="C24" s="68"/>
      <c r="D24" s="68"/>
      <c r="E24" s="68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69"/>
      <c r="AB24" s="70"/>
      <c r="AC24" s="71"/>
      <c r="AD24" s="12"/>
      <c r="AE24" s="12"/>
      <c r="AF24" s="12"/>
      <c r="AG24" s="12"/>
      <c r="AH24" s="12"/>
      <c r="AI24" s="13"/>
      <c r="AS24" s="80">
        <v>25</v>
      </c>
      <c r="AT24" s="14">
        <v>6</v>
      </c>
      <c r="AU24" s="14">
        <f>IF(SUM(CV7:CV75)&gt;0,SUM(CV7:CV75),"")</f>
        <v>22</v>
      </c>
    </row>
    <row r="25" spans="2:122" ht="15" customHeight="1" x14ac:dyDescent="0.2">
      <c r="B25" s="15"/>
      <c r="C25" s="72" t="s">
        <v>18</v>
      </c>
      <c r="D25" s="73"/>
      <c r="E25" s="74"/>
      <c r="F25" s="72" t="s">
        <v>82</v>
      </c>
      <c r="G25" s="74"/>
      <c r="H25" s="65" t="s">
        <v>6</v>
      </c>
      <c r="I25" s="65"/>
      <c r="J25" s="66" t="s">
        <v>8</v>
      </c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2" t="s">
        <v>84</v>
      </c>
      <c r="W25" s="73"/>
      <c r="X25" s="74"/>
      <c r="Y25" s="65" t="s">
        <v>12</v>
      </c>
      <c r="Z25" s="65"/>
      <c r="AA25" s="65" t="s">
        <v>7</v>
      </c>
      <c r="AB25" s="65"/>
      <c r="AC25" s="65"/>
      <c r="AD25" s="65" t="s">
        <v>9</v>
      </c>
      <c r="AE25" s="65"/>
      <c r="AF25" s="65"/>
      <c r="AG25" s="65"/>
      <c r="AH25" s="12"/>
      <c r="AI25" s="13"/>
      <c r="AS25" s="80"/>
      <c r="AT25" s="14">
        <v>7.5</v>
      </c>
      <c r="AU25" s="14">
        <f>IF(SUM(CW7:CW75)&gt;0,SUM(CW7:CW75),"")</f>
        <v>39</v>
      </c>
      <c r="BX25" s="64" t="s">
        <v>22</v>
      </c>
      <c r="BY25" s="64"/>
      <c r="BZ25" s="64"/>
      <c r="CA25" s="64"/>
      <c r="CB25" s="64"/>
      <c r="CD25" s="64" t="s">
        <v>31</v>
      </c>
      <c r="CE25" s="64"/>
      <c r="CF25" s="64"/>
      <c r="CG25" s="64"/>
      <c r="CH25" s="64"/>
      <c r="CJ25" s="64" t="s">
        <v>32</v>
      </c>
      <c r="CK25" s="64"/>
      <c r="CL25" s="64"/>
      <c r="CM25" s="64"/>
      <c r="CN25" s="64"/>
      <c r="CP25" s="64" t="s">
        <v>33</v>
      </c>
      <c r="CQ25" s="64"/>
      <c r="CR25" s="64"/>
      <c r="CS25" s="64"/>
      <c r="CT25" s="64"/>
      <c r="CV25" s="64" t="s">
        <v>34</v>
      </c>
      <c r="CW25" s="64"/>
      <c r="CX25" s="64"/>
      <c r="CY25" s="64"/>
      <c r="CZ25" s="64"/>
      <c r="DB25" s="64" t="s">
        <v>35</v>
      </c>
      <c r="DC25" s="64"/>
      <c r="DD25" s="64"/>
      <c r="DE25" s="64"/>
      <c r="DF25" s="64"/>
      <c r="DH25" s="64" t="s">
        <v>36</v>
      </c>
      <c r="DI25" s="64"/>
      <c r="DJ25" s="64"/>
      <c r="DK25" s="64"/>
      <c r="DL25" s="64"/>
      <c r="DN25" s="64" t="s">
        <v>37</v>
      </c>
      <c r="DO25" s="64"/>
      <c r="DP25" s="64"/>
      <c r="DQ25" s="64"/>
      <c r="DR25" s="64"/>
    </row>
    <row r="26" spans="2:122" x14ac:dyDescent="0.2">
      <c r="B26" s="15"/>
      <c r="C26" s="75"/>
      <c r="D26" s="76"/>
      <c r="E26" s="77"/>
      <c r="F26" s="75"/>
      <c r="G26" s="77"/>
      <c r="H26" s="65"/>
      <c r="I26" s="65"/>
      <c r="J26" s="65" t="s">
        <v>3</v>
      </c>
      <c r="K26" s="65"/>
      <c r="L26" s="65" t="s">
        <v>1</v>
      </c>
      <c r="M26" s="65"/>
      <c r="N26" s="65" t="s">
        <v>2</v>
      </c>
      <c r="O26" s="65"/>
      <c r="P26" s="65" t="s">
        <v>4</v>
      </c>
      <c r="Q26" s="65"/>
      <c r="R26" s="65" t="s">
        <v>5</v>
      </c>
      <c r="S26" s="65"/>
      <c r="T26" s="65" t="s">
        <v>11</v>
      </c>
      <c r="U26" s="66"/>
      <c r="V26" s="75"/>
      <c r="W26" s="76"/>
      <c r="X26" s="77"/>
      <c r="Y26" s="65"/>
      <c r="Z26" s="65"/>
      <c r="AA26" s="65"/>
      <c r="AB26" s="65"/>
      <c r="AC26" s="65"/>
      <c r="AD26" s="65"/>
      <c r="AE26" s="65"/>
      <c r="AF26" s="65"/>
      <c r="AG26" s="65"/>
      <c r="AH26" s="12"/>
      <c r="AI26" s="13"/>
      <c r="AK26" s="17" t="s">
        <v>18</v>
      </c>
      <c r="AL26" s="18" t="s">
        <v>15</v>
      </c>
      <c r="AM26" s="18" t="s">
        <v>16</v>
      </c>
      <c r="AN26" s="18" t="s">
        <v>17</v>
      </c>
      <c r="AO26" s="18" t="s">
        <v>14</v>
      </c>
      <c r="AP26" s="18" t="s">
        <v>9</v>
      </c>
      <c r="AQ26" s="18" t="s">
        <v>86</v>
      </c>
      <c r="AR26" s="19"/>
      <c r="AS26" s="80"/>
      <c r="AT26" s="14">
        <v>9</v>
      </c>
      <c r="AU26" s="14" t="str">
        <f>IF(SUM(CX7:CX75)&gt;0,SUM(CX7:CX75),"")</f>
        <v/>
      </c>
      <c r="AV26" s="19"/>
      <c r="AW26" s="19"/>
      <c r="AX26" s="19"/>
      <c r="AY26" s="19"/>
      <c r="AZ26" s="19"/>
      <c r="BX26" s="16" t="s">
        <v>23</v>
      </c>
      <c r="BY26" s="16" t="s">
        <v>24</v>
      </c>
      <c r="BZ26" s="16" t="s">
        <v>25</v>
      </c>
      <c r="CA26" s="16" t="s">
        <v>26</v>
      </c>
      <c r="CB26" s="16" t="s">
        <v>27</v>
      </c>
      <c r="CD26" s="16" t="s">
        <v>23</v>
      </c>
      <c r="CE26" s="16" t="s">
        <v>24</v>
      </c>
      <c r="CF26" s="16" t="s">
        <v>25</v>
      </c>
      <c r="CG26" s="16" t="s">
        <v>26</v>
      </c>
      <c r="CH26" s="16" t="s">
        <v>27</v>
      </c>
      <c r="CJ26" s="16" t="s">
        <v>23</v>
      </c>
      <c r="CK26" s="16" t="s">
        <v>24</v>
      </c>
      <c r="CL26" s="16" t="s">
        <v>25</v>
      </c>
      <c r="CM26" s="16" t="s">
        <v>26</v>
      </c>
      <c r="CN26" s="16" t="s">
        <v>27</v>
      </c>
      <c r="CP26" s="16" t="s">
        <v>23</v>
      </c>
      <c r="CQ26" s="16" t="s">
        <v>24</v>
      </c>
      <c r="CR26" s="16" t="s">
        <v>25</v>
      </c>
      <c r="CS26" s="16" t="s">
        <v>26</v>
      </c>
      <c r="CT26" s="16" t="s">
        <v>27</v>
      </c>
      <c r="CV26" s="16" t="s">
        <v>23</v>
      </c>
      <c r="CW26" s="16" t="s">
        <v>24</v>
      </c>
      <c r="CX26" s="16" t="s">
        <v>25</v>
      </c>
      <c r="CY26" s="16" t="s">
        <v>26</v>
      </c>
      <c r="CZ26" s="16" t="s">
        <v>27</v>
      </c>
      <c r="DB26" s="16" t="s">
        <v>23</v>
      </c>
      <c r="DC26" s="16" t="s">
        <v>24</v>
      </c>
      <c r="DD26" s="16" t="s">
        <v>25</v>
      </c>
      <c r="DE26" s="16" t="s">
        <v>26</v>
      </c>
      <c r="DF26" s="16" t="s">
        <v>27</v>
      </c>
      <c r="DH26" s="16" t="s">
        <v>23</v>
      </c>
      <c r="DI26" s="16" t="s">
        <v>24</v>
      </c>
      <c r="DJ26" s="16" t="s">
        <v>25</v>
      </c>
      <c r="DK26" s="16" t="s">
        <v>26</v>
      </c>
      <c r="DL26" s="16" t="s">
        <v>27</v>
      </c>
      <c r="DN26" s="16" t="s">
        <v>23</v>
      </c>
      <c r="DO26" s="16" t="s">
        <v>24</v>
      </c>
      <c r="DP26" s="16" t="s">
        <v>25</v>
      </c>
      <c r="DQ26" s="16" t="s">
        <v>26</v>
      </c>
      <c r="DR26" s="16" t="s">
        <v>27</v>
      </c>
    </row>
    <row r="27" spans="2:122" x14ac:dyDescent="0.2">
      <c r="B27" s="15"/>
      <c r="C27" s="53" t="s">
        <v>48</v>
      </c>
      <c r="D27" s="61"/>
      <c r="E27" s="54"/>
      <c r="F27" s="53">
        <v>16</v>
      </c>
      <c r="G27" s="54"/>
      <c r="H27" s="53" t="s">
        <v>38</v>
      </c>
      <c r="I27" s="54"/>
      <c r="J27" s="62">
        <v>3.44</v>
      </c>
      <c r="K27" s="63"/>
      <c r="L27" s="62">
        <v>0.15</v>
      </c>
      <c r="M27" s="63"/>
      <c r="N27" s="62">
        <v>0.15</v>
      </c>
      <c r="O27" s="63"/>
      <c r="P27" s="62"/>
      <c r="Q27" s="63"/>
      <c r="R27" s="62"/>
      <c r="S27" s="63"/>
      <c r="T27" s="62"/>
      <c r="U27" s="63"/>
      <c r="V27" s="50">
        <f t="shared" ref="V27:V28" si="122">SUM(J27:U27)</f>
        <v>3.7399999999999998</v>
      </c>
      <c r="W27" s="51"/>
      <c r="X27" s="52"/>
      <c r="Y27" s="53">
        <v>364</v>
      </c>
      <c r="Z27" s="54"/>
      <c r="AA27" s="55">
        <f t="shared" ref="AA27:AA28" si="123">IF(F27=8,0.395,IF(F27=10,0.616,IF(F27=12,0.888,IF(F27=16,1.578,IF(F27=20,2.466,IF(F27=25,3.854,IF(F27=28,4.833,IF(F27=32,6.313,IF(F27=36,7.99,"N/A")))))))))</f>
        <v>1.5780000000000001</v>
      </c>
      <c r="AB27" s="56"/>
      <c r="AC27" s="57"/>
      <c r="AD27" s="58">
        <f t="shared" ref="AD27:AD28" si="124">V27*Y27*AA27</f>
        <v>2148.2260799999999</v>
      </c>
      <c r="AE27" s="59"/>
      <c r="AF27" s="59"/>
      <c r="AG27" s="60"/>
      <c r="AH27" s="12"/>
      <c r="AI27" s="13"/>
      <c r="AK27" s="20" t="str">
        <f t="shared" ref="AK27:AK28" si="125">C27</f>
        <v>Inner RSB Layer</v>
      </c>
      <c r="AL27" s="21">
        <f>QUOTIENT(AO27,V27)</f>
        <v>2</v>
      </c>
      <c r="AM27" s="22">
        <f>CEILING(Y27/AL27,1)</f>
        <v>182</v>
      </c>
      <c r="AN27" s="21">
        <f t="shared" ref="AN27:AN28" si="126">F27</f>
        <v>16</v>
      </c>
      <c r="AO27" s="23">
        <f>IF(AND(BV27=BQ27,V27&lt;=6),6,IF(BV27=BR27,7.5,IF(BV27=BS27,9,IF(BV27=BT27,10.5,IF(BV27=BP27,12,"N/A")))))</f>
        <v>7.5</v>
      </c>
      <c r="AP27" s="24">
        <f>AO27*AM27*AA27</f>
        <v>2153.9700000000003</v>
      </c>
      <c r="AQ27" s="24">
        <f t="shared" ref="AQ27:AQ28" si="127">AP27-AD27</f>
        <v>5.7439200000003439</v>
      </c>
      <c r="AR27" s="25"/>
      <c r="AS27" s="80"/>
      <c r="AT27" s="14">
        <v>10.5</v>
      </c>
      <c r="AU27" s="14">
        <f>IF(SUM(CY7:CY75)&gt;0,SUM(CY7:CY75),"")</f>
        <v>12</v>
      </c>
      <c r="AV27" s="25"/>
      <c r="AW27" s="25"/>
      <c r="AX27" s="25"/>
      <c r="AY27" s="25"/>
      <c r="AZ27" s="25"/>
      <c r="BJ27" s="16">
        <f t="shared" ref="BJ27:BJ28" si="128">ROUNDUP(Y27/QUOTIENT(12,V27),0)</f>
        <v>122</v>
      </c>
      <c r="BK27" s="16">
        <f t="shared" ref="BK27:BK28" si="129">ROUNDUP(Y27/IF(V27&gt;6,QUOTIENT(2*6,V27),QUOTIENT(6,V27)),0)</f>
        <v>364</v>
      </c>
      <c r="BL27" s="16">
        <f t="shared" ref="BL27:BL28" si="130">ROUNDUP(Y27/IF(V27&gt;7.5,QUOTIENT(2*7.5,V27),QUOTIENT(7.5,V27)),0)</f>
        <v>182</v>
      </c>
      <c r="BM27" s="16">
        <f t="shared" ref="BM27:BM28" si="131">ROUNDUP(Y27/IF(V27&gt;9,QUOTIENT(2*9,V27),QUOTIENT(9,V27)),0)</f>
        <v>182</v>
      </c>
      <c r="BN27" s="16">
        <f t="shared" ref="BN27:BN28" si="132">ROUNDUP(Y27/IF(V27&gt;10.5,QUOTIENT(2*10.5,V27),QUOTIENT(10.5,V27)),0)</f>
        <v>182</v>
      </c>
      <c r="BO27" s="16"/>
      <c r="BP27" s="16">
        <f t="shared" ref="BP27:BP28" si="133">BJ27*12-V27*Y27</f>
        <v>102.6400000000001</v>
      </c>
      <c r="BQ27" s="16">
        <f t="shared" ref="BQ27:BQ28" si="134">IF(V27&gt;6,2*BK27*6,BK27*6)-V27*Y27</f>
        <v>822.6400000000001</v>
      </c>
      <c r="BR27" s="16">
        <f t="shared" ref="BR27:BR28" si="135">IF(V27&gt;7.5,2*BL27*7.5,BL27*7.5)-V27*Y27</f>
        <v>3.6400000000001</v>
      </c>
      <c r="BS27" s="16">
        <f t="shared" ref="BS27:BS28" si="136">IF(V27&gt;9,2*BM27*9,BM27*9)-V27*Y27</f>
        <v>276.6400000000001</v>
      </c>
      <c r="BT27" s="16">
        <f t="shared" ref="BT27:BT28" si="137">IF(V27&gt;10.5,2*BN27*10.5,BN27*10.5)-V27*Y27</f>
        <v>549.6400000000001</v>
      </c>
      <c r="BU27" s="16"/>
      <c r="BV27" s="16">
        <f t="shared" ref="BV27:BV28" si="138">MINA(BP27:BT27)</f>
        <v>3.6400000000001</v>
      </c>
      <c r="BX27" s="16" t="str">
        <f t="shared" ref="BX27:BX28" si="139">IF(AND(F27=10,AO27=6),AM27,"")</f>
        <v/>
      </c>
      <c r="BY27" s="16" t="str">
        <f t="shared" ref="BY27:BY28" si="140">IF(AND(F27=10,AO27=7.5),AM27,"")</f>
        <v/>
      </c>
      <c r="BZ27" s="16" t="str">
        <f t="shared" ref="BZ27:BZ28" si="141">IF(AND(F27=10,AO27=9),AM27,"")</f>
        <v/>
      </c>
      <c r="CA27" s="16" t="str">
        <f t="shared" ref="CA27:CA28" si="142">IF(AND(F27=10,AO27=10.5),AM27,"")</f>
        <v/>
      </c>
      <c r="CB27" s="16" t="str">
        <f t="shared" ref="CB27:CB28" si="143">IF(AND(F27=10,AO27=12),AM27,"")</f>
        <v/>
      </c>
      <c r="CD27" s="16" t="str">
        <f t="shared" ref="CD27:CD28" si="144">IF(AND(F27=12,AO27=6),AM27,"")</f>
        <v/>
      </c>
      <c r="CE27" s="16" t="str">
        <f t="shared" ref="CE27:CE28" si="145">IF(AND(F27=12,AO27=7.5),AM27,"")</f>
        <v/>
      </c>
      <c r="CF27" s="16" t="str">
        <f t="shared" ref="CF27:CF28" si="146">IF(AND(F27=12,AO27=9),AM27,"")</f>
        <v/>
      </c>
      <c r="CG27" s="16" t="str">
        <f t="shared" ref="CG27:CG28" si="147">IF(AND(F27=12,AO27=10.5),AM27,"")</f>
        <v/>
      </c>
      <c r="CH27" s="16" t="str">
        <f t="shared" ref="CH27:CH28" si="148">IF(AND(F27=12,AO27=12),AM27,"")</f>
        <v/>
      </c>
      <c r="CJ27" s="16" t="str">
        <f t="shared" ref="CJ27:CJ28" si="149">IF(AND(F27=16,AO27=6),AM27,"")</f>
        <v/>
      </c>
      <c r="CK27" s="16">
        <f t="shared" ref="CK27:CK28" si="150">IF(AND(F27=16,AO27=7.5),AM27,"")</f>
        <v>182</v>
      </c>
      <c r="CL27" s="16" t="str">
        <f t="shared" ref="CL27:CL28" si="151">IF(AND(F27=16,AO27=9),AM27,"")</f>
        <v/>
      </c>
      <c r="CM27" s="16" t="str">
        <f t="shared" ref="CM27:CM28" si="152">IF(AND(F27=16,AO27=10.5),AM27,"")</f>
        <v/>
      </c>
      <c r="CN27" s="16" t="str">
        <f t="shared" ref="CN27:CN28" si="153">IF(AND(F27=16,AO27=12),AM27,"")</f>
        <v/>
      </c>
      <c r="CP27" s="16" t="str">
        <f t="shared" ref="CP27:CP28" si="154">IF(AND(F27=20,AO27=6),AM27,"")</f>
        <v/>
      </c>
      <c r="CQ27" s="16" t="str">
        <f t="shared" ref="CQ27:CQ28" si="155">IF(AND(F27=20,AO27=7.5),AM27,"")</f>
        <v/>
      </c>
      <c r="CR27" s="16" t="str">
        <f t="shared" ref="CR27:CR28" si="156">IF(AND(F27=20,AO27=9),AM27,"")</f>
        <v/>
      </c>
      <c r="CS27" s="16" t="str">
        <f t="shared" ref="CS27:CS28" si="157">IF(AND(F27=20,AO27=10.5),AM27,"")</f>
        <v/>
      </c>
      <c r="CT27" s="16" t="str">
        <f t="shared" ref="CT27:CT28" si="158">IF(AND(F27=20,AO27=12),AM27,"")</f>
        <v/>
      </c>
      <c r="CV27" s="16" t="str">
        <f t="shared" ref="CV27:CV28" si="159">IF(AND(F27=25,AO27=6),AM27,"")</f>
        <v/>
      </c>
      <c r="CW27" s="16" t="str">
        <f t="shared" ref="CW27:CW28" si="160">IF(AND(F27=25,AO27=7.5),AM27,"")</f>
        <v/>
      </c>
      <c r="CX27" s="16" t="str">
        <f t="shared" ref="CX27:CX28" si="161">IF(AND(F27=25,AO27=9),AM27,"")</f>
        <v/>
      </c>
      <c r="CY27" s="16" t="str">
        <f t="shared" ref="CY27:CY28" si="162">IF(AND(F27=25,AO27=10.5),AM27,"")</f>
        <v/>
      </c>
      <c r="CZ27" s="16" t="str">
        <f t="shared" ref="CZ27:CZ28" si="163">IF(AND(F27=25,AO27=12),AM27,"")</f>
        <v/>
      </c>
      <c r="DB27" s="16" t="str">
        <f t="shared" ref="DB27:DB28" si="164">IF(AND(F27=28,AO27=6),AM27,"")</f>
        <v/>
      </c>
      <c r="DC27" s="16" t="str">
        <f t="shared" ref="DC27:DC28" si="165">IF(AND(F27=28,AO27=7.5),AM27,"")</f>
        <v/>
      </c>
      <c r="DD27" s="16" t="str">
        <f t="shared" ref="DD27:DD28" si="166">IF(AND(F27=28,AO27=9),AM27,"")</f>
        <v/>
      </c>
      <c r="DE27" s="16" t="str">
        <f t="shared" ref="DE27:DE28" si="167">IF(AND(F27=28,AO27=10.5),AM27,"")</f>
        <v/>
      </c>
      <c r="DF27" s="16" t="str">
        <f t="shared" ref="DF27:DF28" si="168">IF(AND(F27=28,AO27=12),AM27,"")</f>
        <v/>
      </c>
      <c r="DH27" s="16" t="str">
        <f t="shared" ref="DH27:DH28" si="169">IF(AND(F27=32,AO27=6),AM27,"")</f>
        <v/>
      </c>
      <c r="DI27" s="16" t="str">
        <f t="shared" ref="DI27:DI28" si="170">IF(AND(F27=32,AO27=7.5),AM27,"")</f>
        <v/>
      </c>
      <c r="DJ27" s="16" t="str">
        <f t="shared" ref="DJ27:DJ28" si="171">IF(AND(F27=32,AO27=9),AM27,"")</f>
        <v/>
      </c>
      <c r="DK27" s="16" t="str">
        <f t="shared" ref="DK27:DK28" si="172">IF(AND(F27=32,AO27=10.5),AM27,"")</f>
        <v/>
      </c>
      <c r="DL27" s="16" t="str">
        <f t="shared" ref="DL27:DL28" si="173">IF(AND(F27=32,AO27=12),AM27,"")</f>
        <v/>
      </c>
      <c r="DN27" s="16" t="str">
        <f t="shared" ref="DN27:DN28" si="174">IF(AND(F27=36,AO27=6),AM27,"")</f>
        <v/>
      </c>
      <c r="DO27" s="16" t="str">
        <f t="shared" ref="DO27:DO28" si="175">IF(AND(F27=36,AO27=7.5),AM27,"")</f>
        <v/>
      </c>
      <c r="DP27" s="16" t="str">
        <f t="shared" ref="DP27:DP28" si="176">IF(AND(F27=36,AO27=9),AM27,"")</f>
        <v/>
      </c>
      <c r="DQ27" s="16" t="str">
        <f t="shared" ref="DQ27:DQ28" si="177">IF(AND(F27=36,AO27=10.5),AM27,"")</f>
        <v/>
      </c>
      <c r="DR27" s="16" t="str">
        <f t="shared" ref="DR27:DR28" si="178">IF(AND(F27=36,AO27=12),AM27,"")</f>
        <v/>
      </c>
    </row>
    <row r="28" spans="2:122" x14ac:dyDescent="0.2">
      <c r="B28" s="15"/>
      <c r="C28" s="53" t="s">
        <v>49</v>
      </c>
      <c r="D28" s="61"/>
      <c r="E28" s="54"/>
      <c r="F28" s="53">
        <v>16</v>
      </c>
      <c r="G28" s="54"/>
      <c r="H28" s="53" t="s">
        <v>38</v>
      </c>
      <c r="I28" s="54"/>
      <c r="J28" s="62">
        <v>3.63</v>
      </c>
      <c r="K28" s="63"/>
      <c r="L28" s="62">
        <v>0.15</v>
      </c>
      <c r="M28" s="63"/>
      <c r="N28" s="62">
        <v>0.15</v>
      </c>
      <c r="O28" s="63"/>
      <c r="P28" s="62"/>
      <c r="Q28" s="63"/>
      <c r="R28" s="62"/>
      <c r="S28" s="63"/>
      <c r="T28" s="62"/>
      <c r="U28" s="63"/>
      <c r="V28" s="50">
        <f t="shared" si="122"/>
        <v>3.9299999999999997</v>
      </c>
      <c r="W28" s="51"/>
      <c r="X28" s="52"/>
      <c r="Y28" s="53">
        <v>227</v>
      </c>
      <c r="Z28" s="54"/>
      <c r="AA28" s="55">
        <f t="shared" si="123"/>
        <v>1.5780000000000001</v>
      </c>
      <c r="AB28" s="56"/>
      <c r="AC28" s="57"/>
      <c r="AD28" s="58">
        <f t="shared" si="124"/>
        <v>1407.7495799999999</v>
      </c>
      <c r="AE28" s="59"/>
      <c r="AF28" s="59"/>
      <c r="AG28" s="60"/>
      <c r="AH28" s="12"/>
      <c r="AI28" s="13"/>
      <c r="AK28" s="20" t="str">
        <f t="shared" si="125"/>
        <v>Outer RSB Layer</v>
      </c>
      <c r="AL28" s="21">
        <f t="shared" ref="AL28" si="179">QUOTIENT(AO28,V28)</f>
        <v>3</v>
      </c>
      <c r="AM28" s="22">
        <f t="shared" ref="AM28" si="180">CEILING(Y28/AL28,1)</f>
        <v>76</v>
      </c>
      <c r="AN28" s="21">
        <f t="shared" si="126"/>
        <v>16</v>
      </c>
      <c r="AO28" s="23">
        <f t="shared" ref="AO28" si="181">IF(AND(BV28=BQ28,V28&lt;=6),6,IF(BV28=BR28,7.5,IF(BV28=BS28,9,IF(BV28=BT28,10.5,IF(BV28=BP28,12,"N/A")))))</f>
        <v>12</v>
      </c>
      <c r="AP28" s="24">
        <f t="shared" ref="AP28" si="182">AO28*AM28*AA28</f>
        <v>1439.136</v>
      </c>
      <c r="AQ28" s="24">
        <f t="shared" si="127"/>
        <v>31.386420000000044</v>
      </c>
      <c r="AR28" s="25"/>
      <c r="AS28" s="80"/>
      <c r="AT28" s="14">
        <v>12</v>
      </c>
      <c r="AU28" s="14">
        <f>IF(SUM(CZ7:CZ75)&gt;0,SUM(CZ7:CZ75),"")</f>
        <v>5</v>
      </c>
      <c r="AV28" s="25"/>
      <c r="AW28" s="25"/>
      <c r="AX28" s="25"/>
      <c r="AY28" s="25"/>
      <c r="AZ28" s="25"/>
      <c r="BJ28" s="16">
        <f t="shared" si="128"/>
        <v>76</v>
      </c>
      <c r="BK28" s="16">
        <f t="shared" si="129"/>
        <v>227</v>
      </c>
      <c r="BL28" s="16">
        <f t="shared" si="130"/>
        <v>227</v>
      </c>
      <c r="BM28" s="16">
        <f t="shared" si="131"/>
        <v>114</v>
      </c>
      <c r="BN28" s="16">
        <f t="shared" si="132"/>
        <v>114</v>
      </c>
      <c r="BO28" s="16"/>
      <c r="BP28" s="16">
        <f t="shared" si="133"/>
        <v>19.8900000000001</v>
      </c>
      <c r="BQ28" s="16">
        <f t="shared" si="134"/>
        <v>469.8900000000001</v>
      </c>
      <c r="BR28" s="16">
        <f t="shared" si="135"/>
        <v>810.3900000000001</v>
      </c>
      <c r="BS28" s="16">
        <f t="shared" si="136"/>
        <v>133.8900000000001</v>
      </c>
      <c r="BT28" s="16">
        <f t="shared" si="137"/>
        <v>304.8900000000001</v>
      </c>
      <c r="BU28" s="16"/>
      <c r="BV28" s="16">
        <f t="shared" si="138"/>
        <v>19.8900000000001</v>
      </c>
      <c r="BX28" s="16" t="str">
        <f t="shared" si="139"/>
        <v/>
      </c>
      <c r="BY28" s="16" t="str">
        <f t="shared" si="140"/>
        <v/>
      </c>
      <c r="BZ28" s="16" t="str">
        <f t="shared" si="141"/>
        <v/>
      </c>
      <c r="CA28" s="16" t="str">
        <f t="shared" si="142"/>
        <v/>
      </c>
      <c r="CB28" s="16" t="str">
        <f t="shared" si="143"/>
        <v/>
      </c>
      <c r="CD28" s="16" t="str">
        <f t="shared" si="144"/>
        <v/>
      </c>
      <c r="CE28" s="16" t="str">
        <f t="shared" si="145"/>
        <v/>
      </c>
      <c r="CF28" s="16" t="str">
        <f t="shared" si="146"/>
        <v/>
      </c>
      <c r="CG28" s="16" t="str">
        <f t="shared" si="147"/>
        <v/>
      </c>
      <c r="CH28" s="16" t="str">
        <f t="shared" si="148"/>
        <v/>
      </c>
      <c r="CJ28" s="16" t="str">
        <f t="shared" si="149"/>
        <v/>
      </c>
      <c r="CK28" s="16" t="str">
        <f t="shared" si="150"/>
        <v/>
      </c>
      <c r="CL28" s="16" t="str">
        <f t="shared" si="151"/>
        <v/>
      </c>
      <c r="CM28" s="16" t="str">
        <f t="shared" si="152"/>
        <v/>
      </c>
      <c r="CN28" s="16">
        <f t="shared" si="153"/>
        <v>76</v>
      </c>
      <c r="CP28" s="16" t="str">
        <f t="shared" si="154"/>
        <v/>
      </c>
      <c r="CQ28" s="16" t="str">
        <f t="shared" si="155"/>
        <v/>
      </c>
      <c r="CR28" s="16" t="str">
        <f t="shared" si="156"/>
        <v/>
      </c>
      <c r="CS28" s="16" t="str">
        <f t="shared" si="157"/>
        <v/>
      </c>
      <c r="CT28" s="16" t="str">
        <f t="shared" si="158"/>
        <v/>
      </c>
      <c r="CV28" s="16" t="str">
        <f t="shared" si="159"/>
        <v/>
      </c>
      <c r="CW28" s="16" t="str">
        <f t="shared" si="160"/>
        <v/>
      </c>
      <c r="CX28" s="16" t="str">
        <f t="shared" si="161"/>
        <v/>
      </c>
      <c r="CY28" s="16" t="str">
        <f t="shared" si="162"/>
        <v/>
      </c>
      <c r="CZ28" s="16" t="str">
        <f t="shared" si="163"/>
        <v/>
      </c>
      <c r="DB28" s="16" t="str">
        <f t="shared" si="164"/>
        <v/>
      </c>
      <c r="DC28" s="16" t="str">
        <f t="shared" si="165"/>
        <v/>
      </c>
      <c r="DD28" s="16" t="str">
        <f t="shared" si="166"/>
        <v/>
      </c>
      <c r="DE28" s="16" t="str">
        <f t="shared" si="167"/>
        <v/>
      </c>
      <c r="DF28" s="16" t="str">
        <f t="shared" si="168"/>
        <v/>
      </c>
      <c r="DH28" s="16" t="str">
        <f t="shared" si="169"/>
        <v/>
      </c>
      <c r="DI28" s="16" t="str">
        <f t="shared" si="170"/>
        <v/>
      </c>
      <c r="DJ28" s="16" t="str">
        <f t="shared" si="171"/>
        <v/>
      </c>
      <c r="DK28" s="16" t="str">
        <f t="shared" si="172"/>
        <v/>
      </c>
      <c r="DL28" s="16" t="str">
        <f t="shared" si="173"/>
        <v/>
      </c>
      <c r="DN28" s="16" t="str">
        <f t="shared" si="174"/>
        <v/>
      </c>
      <c r="DO28" s="16" t="str">
        <f t="shared" si="175"/>
        <v/>
      </c>
      <c r="DP28" s="16" t="str">
        <f t="shared" si="176"/>
        <v/>
      </c>
      <c r="DQ28" s="16" t="str">
        <f t="shared" si="177"/>
        <v/>
      </c>
      <c r="DR28" s="16" t="str">
        <f t="shared" si="178"/>
        <v/>
      </c>
    </row>
    <row r="29" spans="2:122" x14ac:dyDescent="0.2">
      <c r="B29" s="15"/>
      <c r="C29" s="53" t="s">
        <v>50</v>
      </c>
      <c r="D29" s="61"/>
      <c r="E29" s="54"/>
      <c r="F29" s="53">
        <v>10</v>
      </c>
      <c r="G29" s="54"/>
      <c r="H29" s="53" t="s">
        <v>38</v>
      </c>
      <c r="I29" s="54"/>
      <c r="J29" s="62">
        <v>2.2250000000000001</v>
      </c>
      <c r="K29" s="63"/>
      <c r="L29" s="62">
        <v>0.2</v>
      </c>
      <c r="M29" s="63"/>
      <c r="N29" s="62">
        <v>0.2</v>
      </c>
      <c r="O29" s="63"/>
      <c r="P29" s="62"/>
      <c r="Q29" s="63"/>
      <c r="R29" s="62"/>
      <c r="S29" s="63"/>
      <c r="T29" s="62"/>
      <c r="U29" s="63"/>
      <c r="V29" s="50">
        <f t="shared" ref="V29:V34" si="183">SUM(J29:U29)</f>
        <v>2.6250000000000004</v>
      </c>
      <c r="W29" s="51"/>
      <c r="X29" s="52"/>
      <c r="Y29" s="53">
        <v>44</v>
      </c>
      <c r="Z29" s="54"/>
      <c r="AA29" s="55">
        <f t="shared" ref="AA29:AA34" si="184">IF(F29=8,0.395,IF(F29=10,0.616,IF(F29=12,0.888,IF(F29=16,1.578,IF(F29=20,2.466,IF(F29=25,3.854,IF(F29=28,4.833,IF(F29=32,6.313,IF(F29=36,7.99,"N/A")))))))))</f>
        <v>0.61599999999999999</v>
      </c>
      <c r="AB29" s="56"/>
      <c r="AC29" s="57"/>
      <c r="AD29" s="58">
        <f t="shared" ref="AD29:AD34" si="185">V29*Y29*AA29</f>
        <v>71.14800000000001</v>
      </c>
      <c r="AE29" s="59"/>
      <c r="AF29" s="59"/>
      <c r="AG29" s="60"/>
      <c r="AH29" s="12"/>
      <c r="AI29" s="13"/>
      <c r="AK29" s="20" t="str">
        <f t="shared" ref="AK29:AK34" si="186">C29</f>
        <v>Hor. Inner RSB</v>
      </c>
      <c r="AL29" s="21">
        <f>QUOTIENT(AO29,V29)</f>
        <v>2</v>
      </c>
      <c r="AM29" s="22">
        <f>CEILING(Y29/AL29,1)</f>
        <v>22</v>
      </c>
      <c r="AN29" s="21">
        <f t="shared" ref="AN29:AN34" si="187">F29</f>
        <v>10</v>
      </c>
      <c r="AO29" s="23">
        <f>IF(AND(BV29=BQ29,V29&lt;=6),6,IF(BV29=BR29,7.5,IF(BV29=BS29,9,IF(BV29=BT29,10.5,IF(BV29=BP29,12,"N/A")))))</f>
        <v>6</v>
      </c>
      <c r="AP29" s="24">
        <f>AO29*AM29*AA29</f>
        <v>81.311999999999998</v>
      </c>
      <c r="AQ29" s="24">
        <f t="shared" ref="AQ29:AQ34" si="188">AP29-AD29</f>
        <v>10.163999999999987</v>
      </c>
      <c r="AR29" s="25"/>
      <c r="AS29" s="79">
        <v>28</v>
      </c>
      <c r="AT29" s="14">
        <v>6</v>
      </c>
      <c r="AU29" s="14">
        <f>IF(SUM(DB7:DB75)&gt;0,SUM(DB7:DB75),"")</f>
        <v>69</v>
      </c>
      <c r="AV29" s="25"/>
      <c r="AW29" s="25"/>
      <c r="AX29" s="25"/>
      <c r="AY29" s="25"/>
      <c r="AZ29" s="25"/>
      <c r="BJ29" s="16">
        <f t="shared" ref="BJ29:BJ34" si="189">ROUNDUP(Y29/QUOTIENT(12,V29),0)</f>
        <v>11</v>
      </c>
      <c r="BK29" s="16">
        <f t="shared" ref="BK29:BK34" si="190">ROUNDUP(Y29/IF(V29&gt;6,QUOTIENT(2*6,V29),QUOTIENT(6,V29)),0)</f>
        <v>22</v>
      </c>
      <c r="BL29" s="16">
        <f t="shared" ref="BL29:BL34" si="191">ROUNDUP(Y29/IF(V29&gt;7.5,QUOTIENT(2*7.5,V29),QUOTIENT(7.5,V29)),0)</f>
        <v>22</v>
      </c>
      <c r="BM29" s="16">
        <f t="shared" ref="BM29:BM34" si="192">ROUNDUP(Y29/IF(V29&gt;9,QUOTIENT(2*9,V29),QUOTIENT(9,V29)),0)</f>
        <v>15</v>
      </c>
      <c r="BN29" s="16">
        <f t="shared" ref="BN29:BN34" si="193">ROUNDUP(Y29/IF(V29&gt;10.5,QUOTIENT(2*10.5,V29),QUOTIENT(10.5,V29)),0)</f>
        <v>15</v>
      </c>
      <c r="BO29" s="16"/>
      <c r="BP29" s="16">
        <f t="shared" ref="BP29:BP34" si="194">BJ29*12-V29*Y29</f>
        <v>16.499999999999986</v>
      </c>
      <c r="BQ29" s="16">
        <f t="shared" ref="BQ29:BQ34" si="195">IF(V29&gt;6,2*BK29*6,BK29*6)-V29*Y29</f>
        <v>16.499999999999986</v>
      </c>
      <c r="BR29" s="16">
        <f t="shared" ref="BR29:BR34" si="196">IF(V29&gt;7.5,2*BL29*7.5,BL29*7.5)-V29*Y29</f>
        <v>49.499999999999986</v>
      </c>
      <c r="BS29" s="16">
        <f t="shared" ref="BS29:BS34" si="197">IF(V29&gt;9,2*BM29*9,BM29*9)-V29*Y29</f>
        <v>19.499999999999986</v>
      </c>
      <c r="BT29" s="16">
        <f t="shared" ref="BT29:BT34" si="198">IF(V29&gt;10.5,2*BN29*10.5,BN29*10.5)-V29*Y29</f>
        <v>41.999999999999986</v>
      </c>
      <c r="BU29" s="16"/>
      <c r="BV29" s="16">
        <f t="shared" ref="BV29:BV34" si="199">MINA(BP29:BT29)</f>
        <v>16.499999999999986</v>
      </c>
      <c r="BX29" s="16">
        <f t="shared" ref="BX29:BX34" si="200">IF(AND(F29=10,AO29=6),AM29,"")</f>
        <v>22</v>
      </c>
      <c r="BY29" s="16" t="str">
        <f t="shared" ref="BY29:BY34" si="201">IF(AND(F29=10,AO29=7.5),AM29,"")</f>
        <v/>
      </c>
      <c r="BZ29" s="16" t="str">
        <f t="shared" ref="BZ29:BZ34" si="202">IF(AND(F29=10,AO29=9),AM29,"")</f>
        <v/>
      </c>
      <c r="CA29" s="16" t="str">
        <f t="shared" ref="CA29:CA34" si="203">IF(AND(F29=10,AO29=10.5),AM29,"")</f>
        <v/>
      </c>
      <c r="CB29" s="16" t="str">
        <f t="shared" ref="CB29:CB34" si="204">IF(AND(F29=10,AO29=12),AM29,"")</f>
        <v/>
      </c>
      <c r="CD29" s="16" t="str">
        <f t="shared" ref="CD29:CD34" si="205">IF(AND(F29=12,AO29=6),AM29,"")</f>
        <v/>
      </c>
      <c r="CE29" s="16" t="str">
        <f t="shared" ref="CE29:CE34" si="206">IF(AND(F29=12,AO29=7.5),AM29,"")</f>
        <v/>
      </c>
      <c r="CF29" s="16" t="str">
        <f t="shared" ref="CF29:CF34" si="207">IF(AND(F29=12,AO29=9),AM29,"")</f>
        <v/>
      </c>
      <c r="CG29" s="16" t="str">
        <f t="shared" ref="CG29:CG34" si="208">IF(AND(F29=12,AO29=10.5),AM29,"")</f>
        <v/>
      </c>
      <c r="CH29" s="16" t="str">
        <f t="shared" ref="CH29:CH34" si="209">IF(AND(F29=12,AO29=12),AM29,"")</f>
        <v/>
      </c>
      <c r="CJ29" s="16" t="str">
        <f t="shared" ref="CJ29:CJ34" si="210">IF(AND(F29=16,AO29=6),AM29,"")</f>
        <v/>
      </c>
      <c r="CK29" s="16" t="str">
        <f t="shared" ref="CK29:CK34" si="211">IF(AND(F29=16,AO29=7.5),AM29,"")</f>
        <v/>
      </c>
      <c r="CL29" s="16" t="str">
        <f t="shared" ref="CL29:CL34" si="212">IF(AND(F29=16,AO29=9),AM29,"")</f>
        <v/>
      </c>
      <c r="CM29" s="16" t="str">
        <f t="shared" ref="CM29:CM34" si="213">IF(AND(F29=16,AO29=10.5),AM29,"")</f>
        <v/>
      </c>
      <c r="CN29" s="16" t="str">
        <f t="shared" ref="CN29:CN34" si="214">IF(AND(F29=16,AO29=12),AM29,"")</f>
        <v/>
      </c>
      <c r="CP29" s="16" t="str">
        <f t="shared" ref="CP29:CP34" si="215">IF(AND(F29=20,AO29=6),AM29,"")</f>
        <v/>
      </c>
      <c r="CQ29" s="16" t="str">
        <f t="shared" ref="CQ29:CQ34" si="216">IF(AND(F29=20,AO29=7.5),AM29,"")</f>
        <v/>
      </c>
      <c r="CR29" s="16" t="str">
        <f t="shared" ref="CR29:CR34" si="217">IF(AND(F29=20,AO29=9),AM29,"")</f>
        <v/>
      </c>
      <c r="CS29" s="16" t="str">
        <f t="shared" ref="CS29:CS34" si="218">IF(AND(F29=20,AO29=10.5),AM29,"")</f>
        <v/>
      </c>
      <c r="CT29" s="16" t="str">
        <f t="shared" ref="CT29:CT34" si="219">IF(AND(F29=20,AO29=12),AM29,"")</f>
        <v/>
      </c>
      <c r="CV29" s="16" t="str">
        <f t="shared" ref="CV29:CV34" si="220">IF(AND(F29=25,AO29=6),AM29,"")</f>
        <v/>
      </c>
      <c r="CW29" s="16" t="str">
        <f t="shared" ref="CW29:CW34" si="221">IF(AND(F29=25,AO29=7.5),AM29,"")</f>
        <v/>
      </c>
      <c r="CX29" s="16" t="str">
        <f t="shared" ref="CX29:CX34" si="222">IF(AND(F29=25,AO29=9),AM29,"")</f>
        <v/>
      </c>
      <c r="CY29" s="16" t="str">
        <f t="shared" ref="CY29:CY34" si="223">IF(AND(F29=25,AO29=10.5),AM29,"")</f>
        <v/>
      </c>
      <c r="CZ29" s="16" t="str">
        <f t="shared" ref="CZ29:CZ34" si="224">IF(AND(F29=25,AO29=12),AM29,"")</f>
        <v/>
      </c>
      <c r="DB29" s="16" t="str">
        <f t="shared" ref="DB29:DB34" si="225">IF(AND(F29=28,AO29=6),AM29,"")</f>
        <v/>
      </c>
      <c r="DC29" s="16" t="str">
        <f t="shared" ref="DC29:DC34" si="226">IF(AND(F29=28,AO29=7.5),AM29,"")</f>
        <v/>
      </c>
      <c r="DD29" s="16" t="str">
        <f t="shared" ref="DD29:DD34" si="227">IF(AND(F29=28,AO29=9),AM29,"")</f>
        <v/>
      </c>
      <c r="DE29" s="16" t="str">
        <f t="shared" ref="DE29:DE34" si="228">IF(AND(F29=28,AO29=10.5),AM29,"")</f>
        <v/>
      </c>
      <c r="DF29" s="16" t="str">
        <f t="shared" ref="DF29:DF34" si="229">IF(AND(F29=28,AO29=12),AM29,"")</f>
        <v/>
      </c>
      <c r="DH29" s="16" t="str">
        <f t="shared" ref="DH29:DH34" si="230">IF(AND(F29=32,AO29=6),AM29,"")</f>
        <v/>
      </c>
      <c r="DI29" s="16" t="str">
        <f t="shared" ref="DI29:DI34" si="231">IF(AND(F29=32,AO29=7.5),AM29,"")</f>
        <v/>
      </c>
      <c r="DJ29" s="16" t="str">
        <f t="shared" ref="DJ29:DJ34" si="232">IF(AND(F29=32,AO29=9),AM29,"")</f>
        <v/>
      </c>
      <c r="DK29" s="16" t="str">
        <f t="shared" ref="DK29:DK34" si="233">IF(AND(F29=32,AO29=10.5),AM29,"")</f>
        <v/>
      </c>
      <c r="DL29" s="16" t="str">
        <f t="shared" ref="DL29:DL34" si="234">IF(AND(F29=32,AO29=12),AM29,"")</f>
        <v/>
      </c>
      <c r="DN29" s="16" t="str">
        <f t="shared" ref="DN29:DN34" si="235">IF(AND(F29=36,AO29=6),AM29,"")</f>
        <v/>
      </c>
      <c r="DO29" s="16" t="str">
        <f t="shared" ref="DO29:DO34" si="236">IF(AND(F29=36,AO29=7.5),AM29,"")</f>
        <v/>
      </c>
      <c r="DP29" s="16" t="str">
        <f t="shared" ref="DP29:DP34" si="237">IF(AND(F29=36,AO29=9),AM29,"")</f>
        <v/>
      </c>
      <c r="DQ29" s="16" t="str">
        <f t="shared" ref="DQ29:DQ34" si="238">IF(AND(F29=36,AO29=10.5),AM29,"")</f>
        <v/>
      </c>
      <c r="DR29" s="16" t="str">
        <f t="shared" ref="DR29:DR34" si="239">IF(AND(F29=36,AO29=12),AM29,"")</f>
        <v/>
      </c>
    </row>
    <row r="30" spans="2:122" x14ac:dyDescent="0.2">
      <c r="B30" s="15"/>
      <c r="C30" s="53" t="s">
        <v>50</v>
      </c>
      <c r="D30" s="61"/>
      <c r="E30" s="54"/>
      <c r="F30" s="53">
        <v>10</v>
      </c>
      <c r="G30" s="54"/>
      <c r="H30" s="53" t="s">
        <v>38</v>
      </c>
      <c r="I30" s="54"/>
      <c r="J30" s="62">
        <v>2.0750000000000002</v>
      </c>
      <c r="K30" s="63"/>
      <c r="L30" s="62">
        <v>0.2</v>
      </c>
      <c r="M30" s="63"/>
      <c r="N30" s="62">
        <v>0.2</v>
      </c>
      <c r="O30" s="63"/>
      <c r="P30" s="62"/>
      <c r="Q30" s="63"/>
      <c r="R30" s="62"/>
      <c r="S30" s="63"/>
      <c r="T30" s="62"/>
      <c r="U30" s="63"/>
      <c r="V30" s="50">
        <f t="shared" ref="V30:V31" si="240">SUM(J30:U30)</f>
        <v>2.4750000000000005</v>
      </c>
      <c r="W30" s="51"/>
      <c r="X30" s="52"/>
      <c r="Y30" s="53">
        <v>44</v>
      </c>
      <c r="Z30" s="54"/>
      <c r="AA30" s="55">
        <f t="shared" ref="AA30:AA31" si="241">IF(F30=8,0.395,IF(F30=10,0.616,IF(F30=12,0.888,IF(F30=16,1.578,IF(F30=20,2.466,IF(F30=25,3.854,IF(F30=28,4.833,IF(F30=32,6.313,IF(F30=36,7.99,"N/A")))))))))</f>
        <v>0.61599999999999999</v>
      </c>
      <c r="AB30" s="56"/>
      <c r="AC30" s="57"/>
      <c r="AD30" s="58">
        <f t="shared" ref="AD30:AD31" si="242">V30*Y30*AA30</f>
        <v>67.082400000000007</v>
      </c>
      <c r="AE30" s="59"/>
      <c r="AF30" s="59"/>
      <c r="AG30" s="60"/>
      <c r="AH30" s="12"/>
      <c r="AI30" s="13"/>
      <c r="AK30" s="20" t="str">
        <f t="shared" ref="AK30:AK31" si="243">C30</f>
        <v>Hor. Inner RSB</v>
      </c>
      <c r="AL30" s="21">
        <f>QUOTIENT(AO30,V30)</f>
        <v>3</v>
      </c>
      <c r="AM30" s="22">
        <f>CEILING(Y30/AL30,1)</f>
        <v>15</v>
      </c>
      <c r="AN30" s="21">
        <f t="shared" ref="AN30:AN31" si="244">F30</f>
        <v>10</v>
      </c>
      <c r="AO30" s="23">
        <f>IF(AND(BV30=BQ30,V30&lt;=6),6,IF(BV30=BR30,7.5,IF(BV30=BS30,9,IF(BV30=BT30,10.5,IF(BV30=BP30,12,"N/A")))))</f>
        <v>7.5</v>
      </c>
      <c r="AP30" s="24">
        <f>AO30*AM30*AA30</f>
        <v>69.3</v>
      </c>
      <c r="AQ30" s="24">
        <f t="shared" ref="AQ30:AQ31" si="245">AP30-AD30</f>
        <v>2.2175999999999902</v>
      </c>
      <c r="AR30" s="25"/>
      <c r="AS30" s="79"/>
      <c r="AT30" s="14">
        <v>7.5</v>
      </c>
      <c r="AU30" s="14" t="str">
        <f>IF(SUM(DC7:DC75)&gt;0,SUM(DC7:DC75),"")</f>
        <v/>
      </c>
      <c r="AV30" s="25"/>
      <c r="AW30" s="25"/>
      <c r="AX30" s="25"/>
      <c r="AY30" s="25"/>
      <c r="AZ30" s="25"/>
      <c r="BJ30" s="16">
        <f t="shared" ref="BJ30:BJ31" si="246">ROUNDUP(Y30/QUOTIENT(12,V30),0)</f>
        <v>11</v>
      </c>
      <c r="BK30" s="16">
        <f t="shared" ref="BK30:BK31" si="247">ROUNDUP(Y30/IF(V30&gt;6,QUOTIENT(2*6,V30),QUOTIENT(6,V30)),0)</f>
        <v>22</v>
      </c>
      <c r="BL30" s="16">
        <f t="shared" ref="BL30:BL31" si="248">ROUNDUP(Y30/IF(V30&gt;7.5,QUOTIENT(2*7.5,V30),QUOTIENT(7.5,V30)),0)</f>
        <v>15</v>
      </c>
      <c r="BM30" s="16">
        <f t="shared" ref="BM30:BM31" si="249">ROUNDUP(Y30/IF(V30&gt;9,QUOTIENT(2*9,V30),QUOTIENT(9,V30)),0)</f>
        <v>15</v>
      </c>
      <c r="BN30" s="16">
        <f t="shared" ref="BN30:BN31" si="250">ROUNDUP(Y30/IF(V30&gt;10.5,QUOTIENT(2*10.5,V30),QUOTIENT(10.5,V30)),0)</f>
        <v>11</v>
      </c>
      <c r="BO30" s="16"/>
      <c r="BP30" s="16">
        <f t="shared" ref="BP30:BP31" si="251">BJ30*12-V30*Y30</f>
        <v>23.09999999999998</v>
      </c>
      <c r="BQ30" s="16">
        <f t="shared" ref="BQ30:BQ31" si="252">IF(V30&gt;6,2*BK30*6,BK30*6)-V30*Y30</f>
        <v>23.09999999999998</v>
      </c>
      <c r="BR30" s="16">
        <f t="shared" ref="BR30:BR31" si="253">IF(V30&gt;7.5,2*BL30*7.5,BL30*7.5)-V30*Y30</f>
        <v>3.5999999999999801</v>
      </c>
      <c r="BS30" s="16">
        <f t="shared" ref="BS30:BS31" si="254">IF(V30&gt;9,2*BM30*9,BM30*9)-V30*Y30</f>
        <v>26.09999999999998</v>
      </c>
      <c r="BT30" s="16">
        <f t="shared" ref="BT30:BT31" si="255">IF(V30&gt;10.5,2*BN30*10.5,BN30*10.5)-V30*Y30</f>
        <v>6.5999999999999801</v>
      </c>
      <c r="BU30" s="16"/>
      <c r="BV30" s="16">
        <f t="shared" ref="BV30:BV31" si="256">MINA(BP30:BT30)</f>
        <v>3.5999999999999801</v>
      </c>
      <c r="BX30" s="16" t="str">
        <f t="shared" ref="BX30:BX31" si="257">IF(AND(F30=10,AO30=6),AM30,"")</f>
        <v/>
      </c>
      <c r="BY30" s="16">
        <f t="shared" ref="BY30:BY31" si="258">IF(AND(F30=10,AO30=7.5),AM30,"")</f>
        <v>15</v>
      </c>
      <c r="BZ30" s="16" t="str">
        <f t="shared" ref="BZ30:BZ31" si="259">IF(AND(F30=10,AO30=9),AM30,"")</f>
        <v/>
      </c>
      <c r="CA30" s="16" t="str">
        <f t="shared" ref="CA30:CA31" si="260">IF(AND(F30=10,AO30=10.5),AM30,"")</f>
        <v/>
      </c>
      <c r="CB30" s="16" t="str">
        <f t="shared" ref="CB30:CB31" si="261">IF(AND(F30=10,AO30=12),AM30,"")</f>
        <v/>
      </c>
      <c r="CD30" s="16" t="str">
        <f t="shared" ref="CD30:CD31" si="262">IF(AND(F30=12,AO30=6),AM30,"")</f>
        <v/>
      </c>
      <c r="CE30" s="16" t="str">
        <f t="shared" ref="CE30:CE31" si="263">IF(AND(F30=12,AO30=7.5),AM30,"")</f>
        <v/>
      </c>
      <c r="CF30" s="16" t="str">
        <f t="shared" ref="CF30:CF31" si="264">IF(AND(F30=12,AO30=9),AM30,"")</f>
        <v/>
      </c>
      <c r="CG30" s="16" t="str">
        <f t="shared" ref="CG30:CG31" si="265">IF(AND(F30=12,AO30=10.5),AM30,"")</f>
        <v/>
      </c>
      <c r="CH30" s="16" t="str">
        <f t="shared" ref="CH30:CH31" si="266">IF(AND(F30=12,AO30=12),AM30,"")</f>
        <v/>
      </c>
      <c r="CJ30" s="16" t="str">
        <f t="shared" ref="CJ30:CJ31" si="267">IF(AND(F30=16,AO30=6),AM30,"")</f>
        <v/>
      </c>
      <c r="CK30" s="16" t="str">
        <f t="shared" ref="CK30:CK31" si="268">IF(AND(F30=16,AO30=7.5),AM30,"")</f>
        <v/>
      </c>
      <c r="CL30" s="16" t="str">
        <f t="shared" ref="CL30:CL31" si="269">IF(AND(F30=16,AO30=9),AM30,"")</f>
        <v/>
      </c>
      <c r="CM30" s="16" t="str">
        <f t="shared" ref="CM30:CM31" si="270">IF(AND(F30=16,AO30=10.5),AM30,"")</f>
        <v/>
      </c>
      <c r="CN30" s="16" t="str">
        <f t="shared" ref="CN30:CN31" si="271">IF(AND(F30=16,AO30=12),AM30,"")</f>
        <v/>
      </c>
      <c r="CP30" s="16" t="str">
        <f t="shared" ref="CP30:CP31" si="272">IF(AND(F30=20,AO30=6),AM30,"")</f>
        <v/>
      </c>
      <c r="CQ30" s="16" t="str">
        <f t="shared" ref="CQ30:CQ31" si="273">IF(AND(F30=20,AO30=7.5),AM30,"")</f>
        <v/>
      </c>
      <c r="CR30" s="16" t="str">
        <f t="shared" ref="CR30:CR31" si="274">IF(AND(F30=20,AO30=9),AM30,"")</f>
        <v/>
      </c>
      <c r="CS30" s="16" t="str">
        <f t="shared" ref="CS30:CS31" si="275">IF(AND(F30=20,AO30=10.5),AM30,"")</f>
        <v/>
      </c>
      <c r="CT30" s="16" t="str">
        <f t="shared" ref="CT30:CT31" si="276">IF(AND(F30=20,AO30=12),AM30,"")</f>
        <v/>
      </c>
      <c r="CV30" s="16" t="str">
        <f t="shared" ref="CV30:CV31" si="277">IF(AND(F30=25,AO30=6),AM30,"")</f>
        <v/>
      </c>
      <c r="CW30" s="16" t="str">
        <f t="shared" ref="CW30:CW31" si="278">IF(AND(F30=25,AO30=7.5),AM30,"")</f>
        <v/>
      </c>
      <c r="CX30" s="16" t="str">
        <f t="shared" ref="CX30:CX31" si="279">IF(AND(F30=25,AO30=9),AM30,"")</f>
        <v/>
      </c>
      <c r="CY30" s="16" t="str">
        <f t="shared" ref="CY30:CY31" si="280">IF(AND(F30=25,AO30=10.5),AM30,"")</f>
        <v/>
      </c>
      <c r="CZ30" s="16" t="str">
        <f t="shared" ref="CZ30:CZ31" si="281">IF(AND(F30=25,AO30=12),AM30,"")</f>
        <v/>
      </c>
      <c r="DB30" s="16" t="str">
        <f t="shared" ref="DB30:DB31" si="282">IF(AND(F30=28,AO30=6),AM30,"")</f>
        <v/>
      </c>
      <c r="DC30" s="16" t="str">
        <f t="shared" ref="DC30:DC31" si="283">IF(AND(F30=28,AO30=7.5),AM30,"")</f>
        <v/>
      </c>
      <c r="DD30" s="16" t="str">
        <f t="shared" ref="DD30:DD31" si="284">IF(AND(F30=28,AO30=9),AM30,"")</f>
        <v/>
      </c>
      <c r="DE30" s="16" t="str">
        <f t="shared" ref="DE30:DE31" si="285">IF(AND(F30=28,AO30=10.5),AM30,"")</f>
        <v/>
      </c>
      <c r="DF30" s="16" t="str">
        <f t="shared" ref="DF30:DF31" si="286">IF(AND(F30=28,AO30=12),AM30,"")</f>
        <v/>
      </c>
      <c r="DH30" s="16" t="str">
        <f t="shared" ref="DH30:DH31" si="287">IF(AND(F30=32,AO30=6),AM30,"")</f>
        <v/>
      </c>
      <c r="DI30" s="16" t="str">
        <f t="shared" ref="DI30:DI31" si="288">IF(AND(F30=32,AO30=7.5),AM30,"")</f>
        <v/>
      </c>
      <c r="DJ30" s="16" t="str">
        <f t="shared" ref="DJ30:DJ31" si="289">IF(AND(F30=32,AO30=9),AM30,"")</f>
        <v/>
      </c>
      <c r="DK30" s="16" t="str">
        <f t="shared" ref="DK30:DK31" si="290">IF(AND(F30=32,AO30=10.5),AM30,"")</f>
        <v/>
      </c>
      <c r="DL30" s="16" t="str">
        <f t="shared" ref="DL30:DL31" si="291">IF(AND(F30=32,AO30=12),AM30,"")</f>
        <v/>
      </c>
      <c r="DN30" s="16" t="str">
        <f t="shared" ref="DN30:DN31" si="292">IF(AND(F30=36,AO30=6),AM30,"")</f>
        <v/>
      </c>
      <c r="DO30" s="16" t="str">
        <f t="shared" ref="DO30:DO31" si="293">IF(AND(F30=36,AO30=7.5),AM30,"")</f>
        <v/>
      </c>
      <c r="DP30" s="16" t="str">
        <f t="shared" ref="DP30:DP31" si="294">IF(AND(F30=36,AO30=9),AM30,"")</f>
        <v/>
      </c>
      <c r="DQ30" s="16" t="str">
        <f t="shared" ref="DQ30:DQ31" si="295">IF(AND(F30=36,AO30=10.5),AM30,"")</f>
        <v/>
      </c>
      <c r="DR30" s="16" t="str">
        <f t="shared" ref="DR30:DR31" si="296">IF(AND(F30=36,AO30=12),AM30,"")</f>
        <v/>
      </c>
    </row>
    <row r="31" spans="2:122" x14ac:dyDescent="0.2">
      <c r="B31" s="15"/>
      <c r="C31" s="53" t="s">
        <v>50</v>
      </c>
      <c r="D31" s="61"/>
      <c r="E31" s="54"/>
      <c r="F31" s="53">
        <v>10</v>
      </c>
      <c r="G31" s="54"/>
      <c r="H31" s="53" t="s">
        <v>38</v>
      </c>
      <c r="I31" s="54"/>
      <c r="J31" s="62">
        <v>4.5</v>
      </c>
      <c r="K31" s="63"/>
      <c r="L31" s="62">
        <v>0.2</v>
      </c>
      <c r="M31" s="63"/>
      <c r="N31" s="62">
        <v>0.2</v>
      </c>
      <c r="O31" s="63"/>
      <c r="P31" s="62"/>
      <c r="Q31" s="63"/>
      <c r="R31" s="62"/>
      <c r="S31" s="63"/>
      <c r="T31" s="62"/>
      <c r="U31" s="63"/>
      <c r="V31" s="50">
        <f t="shared" si="240"/>
        <v>4.9000000000000004</v>
      </c>
      <c r="W31" s="51"/>
      <c r="X31" s="52"/>
      <c r="Y31" s="53">
        <v>66</v>
      </c>
      <c r="Z31" s="54"/>
      <c r="AA31" s="55">
        <f t="shared" si="241"/>
        <v>0.61599999999999999</v>
      </c>
      <c r="AB31" s="56"/>
      <c r="AC31" s="57"/>
      <c r="AD31" s="58">
        <f t="shared" si="242"/>
        <v>199.21440000000001</v>
      </c>
      <c r="AE31" s="59"/>
      <c r="AF31" s="59"/>
      <c r="AG31" s="60"/>
      <c r="AH31" s="12"/>
      <c r="AI31" s="13"/>
      <c r="AK31" s="20" t="str">
        <f t="shared" si="243"/>
        <v>Hor. Inner RSB</v>
      </c>
      <c r="AL31" s="21">
        <f>QUOTIENT(AO31,V31)</f>
        <v>2</v>
      </c>
      <c r="AM31" s="22">
        <f>CEILING(Y31/AL31,1)</f>
        <v>33</v>
      </c>
      <c r="AN31" s="21">
        <f t="shared" si="244"/>
        <v>10</v>
      </c>
      <c r="AO31" s="23">
        <f>IF(AND(BV31=BQ31,V31&lt;=6),6,IF(BV31=BR31,7.5,IF(BV31=BS31,9,IF(BV31=BT31,10.5,IF(BV31=BP31,12,"N/A")))))</f>
        <v>10.5</v>
      </c>
      <c r="AP31" s="24">
        <f>AO31*AM31*AA31</f>
        <v>213.44399999999999</v>
      </c>
      <c r="AQ31" s="24">
        <f t="shared" si="245"/>
        <v>14.229599999999976</v>
      </c>
      <c r="AR31" s="25"/>
      <c r="AS31" s="79"/>
      <c r="AT31" s="14">
        <v>9</v>
      </c>
      <c r="AU31" s="14">
        <f>IF(SUM(DD7:DD75)&gt;0,SUM(DD7:DD75),"")</f>
        <v>11</v>
      </c>
      <c r="AV31" s="25"/>
      <c r="AW31" s="25"/>
      <c r="AX31" s="25"/>
      <c r="AY31" s="25"/>
      <c r="AZ31" s="25"/>
      <c r="BJ31" s="16">
        <f t="shared" si="246"/>
        <v>33</v>
      </c>
      <c r="BK31" s="16">
        <f t="shared" si="247"/>
        <v>66</v>
      </c>
      <c r="BL31" s="16">
        <f t="shared" si="248"/>
        <v>66</v>
      </c>
      <c r="BM31" s="16">
        <f t="shared" si="249"/>
        <v>66</v>
      </c>
      <c r="BN31" s="16">
        <f t="shared" si="250"/>
        <v>33</v>
      </c>
      <c r="BO31" s="16"/>
      <c r="BP31" s="16">
        <f t="shared" si="251"/>
        <v>72.599999999999966</v>
      </c>
      <c r="BQ31" s="16">
        <f t="shared" si="252"/>
        <v>72.599999999999966</v>
      </c>
      <c r="BR31" s="16">
        <f t="shared" si="253"/>
        <v>171.59999999999997</v>
      </c>
      <c r="BS31" s="16">
        <f t="shared" si="254"/>
        <v>270.59999999999997</v>
      </c>
      <c r="BT31" s="16">
        <f t="shared" si="255"/>
        <v>23.099999999999966</v>
      </c>
      <c r="BU31" s="16"/>
      <c r="BV31" s="16">
        <f t="shared" si="256"/>
        <v>23.099999999999966</v>
      </c>
      <c r="BX31" s="16" t="str">
        <f t="shared" si="257"/>
        <v/>
      </c>
      <c r="BY31" s="16" t="str">
        <f t="shared" si="258"/>
        <v/>
      </c>
      <c r="BZ31" s="16" t="str">
        <f t="shared" si="259"/>
        <v/>
      </c>
      <c r="CA31" s="16">
        <f t="shared" si="260"/>
        <v>33</v>
      </c>
      <c r="CB31" s="16" t="str">
        <f t="shared" si="261"/>
        <v/>
      </c>
      <c r="CD31" s="16" t="str">
        <f t="shared" si="262"/>
        <v/>
      </c>
      <c r="CE31" s="16" t="str">
        <f t="shared" si="263"/>
        <v/>
      </c>
      <c r="CF31" s="16" t="str">
        <f t="shared" si="264"/>
        <v/>
      </c>
      <c r="CG31" s="16" t="str">
        <f t="shared" si="265"/>
        <v/>
      </c>
      <c r="CH31" s="16" t="str">
        <f t="shared" si="266"/>
        <v/>
      </c>
      <c r="CJ31" s="16" t="str">
        <f t="shared" si="267"/>
        <v/>
      </c>
      <c r="CK31" s="16" t="str">
        <f t="shared" si="268"/>
        <v/>
      </c>
      <c r="CL31" s="16" t="str">
        <f t="shared" si="269"/>
        <v/>
      </c>
      <c r="CM31" s="16" t="str">
        <f t="shared" si="270"/>
        <v/>
      </c>
      <c r="CN31" s="16" t="str">
        <f t="shared" si="271"/>
        <v/>
      </c>
      <c r="CP31" s="16" t="str">
        <f t="shared" si="272"/>
        <v/>
      </c>
      <c r="CQ31" s="16" t="str">
        <f t="shared" si="273"/>
        <v/>
      </c>
      <c r="CR31" s="16" t="str">
        <f t="shared" si="274"/>
        <v/>
      </c>
      <c r="CS31" s="16" t="str">
        <f t="shared" si="275"/>
        <v/>
      </c>
      <c r="CT31" s="16" t="str">
        <f t="shared" si="276"/>
        <v/>
      </c>
      <c r="CV31" s="16" t="str">
        <f t="shared" si="277"/>
        <v/>
      </c>
      <c r="CW31" s="16" t="str">
        <f t="shared" si="278"/>
        <v/>
      </c>
      <c r="CX31" s="16" t="str">
        <f t="shared" si="279"/>
        <v/>
      </c>
      <c r="CY31" s="16" t="str">
        <f t="shared" si="280"/>
        <v/>
      </c>
      <c r="CZ31" s="16" t="str">
        <f t="shared" si="281"/>
        <v/>
      </c>
      <c r="DB31" s="16" t="str">
        <f t="shared" si="282"/>
        <v/>
      </c>
      <c r="DC31" s="16" t="str">
        <f t="shared" si="283"/>
        <v/>
      </c>
      <c r="DD31" s="16" t="str">
        <f t="shared" si="284"/>
        <v/>
      </c>
      <c r="DE31" s="16" t="str">
        <f t="shared" si="285"/>
        <v/>
      </c>
      <c r="DF31" s="16" t="str">
        <f t="shared" si="286"/>
        <v/>
      </c>
      <c r="DH31" s="16" t="str">
        <f t="shared" si="287"/>
        <v/>
      </c>
      <c r="DI31" s="16" t="str">
        <f t="shared" si="288"/>
        <v/>
      </c>
      <c r="DJ31" s="16" t="str">
        <f t="shared" si="289"/>
        <v/>
      </c>
      <c r="DK31" s="16" t="str">
        <f t="shared" si="290"/>
        <v/>
      </c>
      <c r="DL31" s="16" t="str">
        <f t="shared" si="291"/>
        <v/>
      </c>
      <c r="DN31" s="16" t="str">
        <f t="shared" si="292"/>
        <v/>
      </c>
      <c r="DO31" s="16" t="str">
        <f t="shared" si="293"/>
        <v/>
      </c>
      <c r="DP31" s="16" t="str">
        <f t="shared" si="294"/>
        <v/>
      </c>
      <c r="DQ31" s="16" t="str">
        <f t="shared" si="295"/>
        <v/>
      </c>
      <c r="DR31" s="16" t="str">
        <f t="shared" si="296"/>
        <v/>
      </c>
    </row>
    <row r="32" spans="2:122" x14ac:dyDescent="0.2">
      <c r="B32" s="15"/>
      <c r="C32" s="53" t="s">
        <v>50</v>
      </c>
      <c r="D32" s="61"/>
      <c r="E32" s="54"/>
      <c r="F32" s="53">
        <v>10</v>
      </c>
      <c r="G32" s="54"/>
      <c r="H32" s="53" t="s">
        <v>38</v>
      </c>
      <c r="I32" s="54"/>
      <c r="J32" s="62">
        <v>5.55</v>
      </c>
      <c r="K32" s="63"/>
      <c r="L32" s="62">
        <v>0.2</v>
      </c>
      <c r="M32" s="63"/>
      <c r="N32" s="62">
        <v>0.2</v>
      </c>
      <c r="O32" s="63"/>
      <c r="P32" s="62"/>
      <c r="Q32" s="63"/>
      <c r="R32" s="62"/>
      <c r="S32" s="63"/>
      <c r="T32" s="62"/>
      <c r="U32" s="63"/>
      <c r="V32" s="50">
        <f t="shared" ref="V32" si="297">SUM(J32:U32)</f>
        <v>5.95</v>
      </c>
      <c r="W32" s="51"/>
      <c r="X32" s="52"/>
      <c r="Y32" s="53">
        <v>44</v>
      </c>
      <c r="Z32" s="54"/>
      <c r="AA32" s="55">
        <f t="shared" ref="AA32" si="298">IF(F32=8,0.395,IF(F32=10,0.616,IF(F32=12,0.888,IF(F32=16,1.578,IF(F32=20,2.466,IF(F32=25,3.854,IF(F32=28,4.833,IF(F32=32,6.313,IF(F32=36,7.99,"N/A")))))))))</f>
        <v>0.61599999999999999</v>
      </c>
      <c r="AB32" s="56"/>
      <c r="AC32" s="57"/>
      <c r="AD32" s="58">
        <f t="shared" ref="AD32" si="299">V32*Y32*AA32</f>
        <v>161.2688</v>
      </c>
      <c r="AE32" s="59"/>
      <c r="AF32" s="59"/>
      <c r="AG32" s="60"/>
      <c r="AH32" s="12"/>
      <c r="AI32" s="13"/>
      <c r="AK32" s="20" t="str">
        <f t="shared" ref="AK32" si="300">C32</f>
        <v>Hor. Inner RSB</v>
      </c>
      <c r="AL32" s="21">
        <f>QUOTIENT(AO32,V32)</f>
        <v>1</v>
      </c>
      <c r="AM32" s="22">
        <f>CEILING(Y32/AL32,1)</f>
        <v>44</v>
      </c>
      <c r="AN32" s="21">
        <f t="shared" ref="AN32" si="301">F32</f>
        <v>10</v>
      </c>
      <c r="AO32" s="23">
        <f>IF(AND(BV32=BQ32,V32&lt;=6),6,IF(BV32=BR32,7.5,IF(BV32=BS32,9,IF(BV32=BT32,10.5,IF(BV32=BP32,12,"N/A")))))</f>
        <v>6</v>
      </c>
      <c r="AP32" s="24">
        <f>AO32*AM32*AA32</f>
        <v>162.624</v>
      </c>
      <c r="AQ32" s="24">
        <f t="shared" ref="AQ32" si="302">AP32-AD32</f>
        <v>1.3551999999999964</v>
      </c>
      <c r="AR32" s="25"/>
      <c r="AS32" s="79"/>
      <c r="AT32" s="14">
        <v>10.5</v>
      </c>
      <c r="AU32" s="14">
        <f>IF(SUM(DE7:DE75)&gt;0,SUM(DE7:DE75),"")</f>
        <v>33</v>
      </c>
      <c r="AV32" s="25"/>
      <c r="AW32" s="25"/>
      <c r="AX32" s="25"/>
      <c r="AY32" s="25"/>
      <c r="AZ32" s="25"/>
      <c r="BJ32" s="16">
        <f t="shared" ref="BJ32" si="303">ROUNDUP(Y32/QUOTIENT(12,V32),0)</f>
        <v>22</v>
      </c>
      <c r="BK32" s="16">
        <f t="shared" ref="BK32" si="304">ROUNDUP(Y32/IF(V32&gt;6,QUOTIENT(2*6,V32),QUOTIENT(6,V32)),0)</f>
        <v>44</v>
      </c>
      <c r="BL32" s="16">
        <f t="shared" ref="BL32" si="305">ROUNDUP(Y32/IF(V32&gt;7.5,QUOTIENT(2*7.5,V32),QUOTIENT(7.5,V32)),0)</f>
        <v>44</v>
      </c>
      <c r="BM32" s="16">
        <f t="shared" ref="BM32" si="306">ROUNDUP(Y32/IF(V32&gt;9,QUOTIENT(2*9,V32),QUOTIENT(9,V32)),0)</f>
        <v>44</v>
      </c>
      <c r="BN32" s="16">
        <f t="shared" ref="BN32" si="307">ROUNDUP(Y32/IF(V32&gt;10.5,QUOTIENT(2*10.5,V32),QUOTIENT(10.5,V32)),0)</f>
        <v>44</v>
      </c>
      <c r="BO32" s="16"/>
      <c r="BP32" s="16">
        <f t="shared" ref="BP32" si="308">BJ32*12-V32*Y32</f>
        <v>2.1999999999999886</v>
      </c>
      <c r="BQ32" s="16">
        <f t="shared" ref="BQ32" si="309">IF(V32&gt;6,2*BK32*6,BK32*6)-V32*Y32</f>
        <v>2.1999999999999886</v>
      </c>
      <c r="BR32" s="16">
        <f t="shared" ref="BR32" si="310">IF(V32&gt;7.5,2*BL32*7.5,BL32*7.5)-V32*Y32</f>
        <v>68.199999999999989</v>
      </c>
      <c r="BS32" s="16">
        <f t="shared" ref="BS32" si="311">IF(V32&gt;9,2*BM32*9,BM32*9)-V32*Y32</f>
        <v>134.19999999999999</v>
      </c>
      <c r="BT32" s="16">
        <f t="shared" ref="BT32" si="312">IF(V32&gt;10.5,2*BN32*10.5,BN32*10.5)-V32*Y32</f>
        <v>200.2</v>
      </c>
      <c r="BU32" s="16"/>
      <c r="BV32" s="16">
        <f t="shared" ref="BV32" si="313">MINA(BP32:BT32)</f>
        <v>2.1999999999999886</v>
      </c>
      <c r="BX32" s="16">
        <f t="shared" ref="BX32" si="314">IF(AND(F32=10,AO32=6),AM32,"")</f>
        <v>44</v>
      </c>
      <c r="BY32" s="16" t="str">
        <f t="shared" ref="BY32" si="315">IF(AND(F32=10,AO32=7.5),AM32,"")</f>
        <v/>
      </c>
      <c r="BZ32" s="16" t="str">
        <f t="shared" ref="BZ32" si="316">IF(AND(F32=10,AO32=9),AM32,"")</f>
        <v/>
      </c>
      <c r="CA32" s="16" t="str">
        <f t="shared" ref="CA32" si="317">IF(AND(F32=10,AO32=10.5),AM32,"")</f>
        <v/>
      </c>
      <c r="CB32" s="16" t="str">
        <f t="shared" ref="CB32" si="318">IF(AND(F32=10,AO32=12),AM32,"")</f>
        <v/>
      </c>
      <c r="CD32" s="16" t="str">
        <f t="shared" ref="CD32" si="319">IF(AND(F32=12,AO32=6),AM32,"")</f>
        <v/>
      </c>
      <c r="CE32" s="16" t="str">
        <f t="shared" ref="CE32" si="320">IF(AND(F32=12,AO32=7.5),AM32,"")</f>
        <v/>
      </c>
      <c r="CF32" s="16" t="str">
        <f t="shared" ref="CF32" si="321">IF(AND(F32=12,AO32=9),AM32,"")</f>
        <v/>
      </c>
      <c r="CG32" s="16" t="str">
        <f t="shared" ref="CG32" si="322">IF(AND(F32=12,AO32=10.5),AM32,"")</f>
        <v/>
      </c>
      <c r="CH32" s="16" t="str">
        <f t="shared" ref="CH32" si="323">IF(AND(F32=12,AO32=12),AM32,"")</f>
        <v/>
      </c>
      <c r="CJ32" s="16" t="str">
        <f t="shared" ref="CJ32" si="324">IF(AND(F32=16,AO32=6),AM32,"")</f>
        <v/>
      </c>
      <c r="CK32" s="16" t="str">
        <f t="shared" ref="CK32" si="325">IF(AND(F32=16,AO32=7.5),AM32,"")</f>
        <v/>
      </c>
      <c r="CL32" s="16" t="str">
        <f t="shared" ref="CL32" si="326">IF(AND(F32=16,AO32=9),AM32,"")</f>
        <v/>
      </c>
      <c r="CM32" s="16" t="str">
        <f t="shared" ref="CM32" si="327">IF(AND(F32=16,AO32=10.5),AM32,"")</f>
        <v/>
      </c>
      <c r="CN32" s="16" t="str">
        <f t="shared" ref="CN32" si="328">IF(AND(F32=16,AO32=12),AM32,"")</f>
        <v/>
      </c>
      <c r="CP32" s="16" t="str">
        <f t="shared" ref="CP32" si="329">IF(AND(F32=20,AO32=6),AM32,"")</f>
        <v/>
      </c>
      <c r="CQ32" s="16" t="str">
        <f t="shared" ref="CQ32" si="330">IF(AND(F32=20,AO32=7.5),AM32,"")</f>
        <v/>
      </c>
      <c r="CR32" s="16" t="str">
        <f t="shared" ref="CR32" si="331">IF(AND(F32=20,AO32=9),AM32,"")</f>
        <v/>
      </c>
      <c r="CS32" s="16" t="str">
        <f t="shared" ref="CS32" si="332">IF(AND(F32=20,AO32=10.5),AM32,"")</f>
        <v/>
      </c>
      <c r="CT32" s="16" t="str">
        <f t="shared" ref="CT32" si="333">IF(AND(F32=20,AO32=12),AM32,"")</f>
        <v/>
      </c>
      <c r="CV32" s="16" t="str">
        <f t="shared" ref="CV32" si="334">IF(AND(F32=25,AO32=6),AM32,"")</f>
        <v/>
      </c>
      <c r="CW32" s="16" t="str">
        <f t="shared" ref="CW32" si="335">IF(AND(F32=25,AO32=7.5),AM32,"")</f>
        <v/>
      </c>
      <c r="CX32" s="16" t="str">
        <f t="shared" ref="CX32" si="336">IF(AND(F32=25,AO32=9),AM32,"")</f>
        <v/>
      </c>
      <c r="CY32" s="16" t="str">
        <f t="shared" ref="CY32" si="337">IF(AND(F32=25,AO32=10.5),AM32,"")</f>
        <v/>
      </c>
      <c r="CZ32" s="16" t="str">
        <f t="shared" ref="CZ32" si="338">IF(AND(F32=25,AO32=12),AM32,"")</f>
        <v/>
      </c>
      <c r="DB32" s="16" t="str">
        <f t="shared" ref="DB32" si="339">IF(AND(F32=28,AO32=6),AM32,"")</f>
        <v/>
      </c>
      <c r="DC32" s="16" t="str">
        <f t="shared" ref="DC32" si="340">IF(AND(F32=28,AO32=7.5),AM32,"")</f>
        <v/>
      </c>
      <c r="DD32" s="16" t="str">
        <f t="shared" ref="DD32" si="341">IF(AND(F32=28,AO32=9),AM32,"")</f>
        <v/>
      </c>
      <c r="DE32" s="16" t="str">
        <f t="shared" ref="DE32" si="342">IF(AND(F32=28,AO32=10.5),AM32,"")</f>
        <v/>
      </c>
      <c r="DF32" s="16" t="str">
        <f t="shared" ref="DF32" si="343">IF(AND(F32=28,AO32=12),AM32,"")</f>
        <v/>
      </c>
      <c r="DH32" s="16" t="str">
        <f t="shared" ref="DH32" si="344">IF(AND(F32=32,AO32=6),AM32,"")</f>
        <v/>
      </c>
      <c r="DI32" s="16" t="str">
        <f t="shared" ref="DI32" si="345">IF(AND(F32=32,AO32=7.5),AM32,"")</f>
        <v/>
      </c>
      <c r="DJ32" s="16" t="str">
        <f t="shared" ref="DJ32" si="346">IF(AND(F32=32,AO32=9),AM32,"")</f>
        <v/>
      </c>
      <c r="DK32" s="16" t="str">
        <f t="shared" ref="DK32" si="347">IF(AND(F32=32,AO32=10.5),AM32,"")</f>
        <v/>
      </c>
      <c r="DL32" s="16" t="str">
        <f t="shared" ref="DL32" si="348">IF(AND(F32=32,AO32=12),AM32,"")</f>
        <v/>
      </c>
      <c r="DN32" s="16" t="str">
        <f t="shared" ref="DN32" si="349">IF(AND(F32=36,AO32=6),AM32,"")</f>
        <v/>
      </c>
      <c r="DO32" s="16" t="str">
        <f t="shared" ref="DO32" si="350">IF(AND(F32=36,AO32=7.5),AM32,"")</f>
        <v/>
      </c>
      <c r="DP32" s="16" t="str">
        <f t="shared" ref="DP32" si="351">IF(AND(F32=36,AO32=9),AM32,"")</f>
        <v/>
      </c>
      <c r="DQ32" s="16" t="str">
        <f t="shared" ref="DQ32" si="352">IF(AND(F32=36,AO32=10.5),AM32,"")</f>
        <v/>
      </c>
      <c r="DR32" s="16" t="str">
        <f t="shared" ref="DR32" si="353">IF(AND(F32=36,AO32=12),AM32,"")</f>
        <v/>
      </c>
    </row>
    <row r="33" spans="2:122" x14ac:dyDescent="0.2">
      <c r="B33" s="15"/>
      <c r="C33" s="53" t="s">
        <v>50</v>
      </c>
      <c r="D33" s="61"/>
      <c r="E33" s="54"/>
      <c r="F33" s="53">
        <v>10</v>
      </c>
      <c r="G33" s="54"/>
      <c r="H33" s="53" t="s">
        <v>38</v>
      </c>
      <c r="I33" s="54"/>
      <c r="J33" s="62">
        <v>3.77</v>
      </c>
      <c r="K33" s="63"/>
      <c r="L33" s="62">
        <v>0.2</v>
      </c>
      <c r="M33" s="63"/>
      <c r="N33" s="62">
        <v>0.2</v>
      </c>
      <c r="O33" s="63"/>
      <c r="P33" s="62"/>
      <c r="Q33" s="63"/>
      <c r="R33" s="62"/>
      <c r="S33" s="63"/>
      <c r="T33" s="62"/>
      <c r="U33" s="63"/>
      <c r="V33" s="50">
        <f t="shared" ref="V33" si="354">SUM(J33:U33)</f>
        <v>4.17</v>
      </c>
      <c r="W33" s="51"/>
      <c r="X33" s="52"/>
      <c r="Y33" s="53">
        <v>22</v>
      </c>
      <c r="Z33" s="54"/>
      <c r="AA33" s="55">
        <f t="shared" ref="AA33" si="355">IF(F33=8,0.395,IF(F33=10,0.616,IF(F33=12,0.888,IF(F33=16,1.578,IF(F33=20,2.466,IF(F33=25,3.854,IF(F33=28,4.833,IF(F33=32,6.313,IF(F33=36,7.99,"N/A")))))))))</f>
        <v>0.61599999999999999</v>
      </c>
      <c r="AB33" s="56"/>
      <c r="AC33" s="57"/>
      <c r="AD33" s="58">
        <f t="shared" ref="AD33" si="356">V33*Y33*AA33</f>
        <v>56.511839999999999</v>
      </c>
      <c r="AE33" s="59"/>
      <c r="AF33" s="59"/>
      <c r="AG33" s="60"/>
      <c r="AH33" s="12"/>
      <c r="AI33" s="13"/>
      <c r="AK33" s="20" t="str">
        <f t="shared" ref="AK33" si="357">C33</f>
        <v>Hor. Inner RSB</v>
      </c>
      <c r="AL33" s="21">
        <f>QUOTIENT(AO33,V33)</f>
        <v>2</v>
      </c>
      <c r="AM33" s="22">
        <f>CEILING(Y33/AL33,1)</f>
        <v>11</v>
      </c>
      <c r="AN33" s="21">
        <f t="shared" ref="AN33" si="358">F33</f>
        <v>10</v>
      </c>
      <c r="AO33" s="23">
        <f>IF(AND(BV33=BQ33,V33&lt;=6),6,IF(BV33=BR33,7.5,IF(BV33=BS33,9,IF(BV33=BT33,10.5,IF(BV33=BP33,12,"N/A")))))</f>
        <v>9</v>
      </c>
      <c r="AP33" s="24">
        <f>AO33*AM33*AA33</f>
        <v>60.984000000000002</v>
      </c>
      <c r="AQ33" s="24">
        <f t="shared" ref="AQ33" si="359">AP33-AD33</f>
        <v>4.4721600000000024</v>
      </c>
      <c r="AR33" s="25"/>
      <c r="AS33" s="79"/>
      <c r="AT33" s="14">
        <v>12</v>
      </c>
      <c r="AU33" s="14" t="str">
        <f>IF(SUM(DF7:DF75)&gt;0,SUM(DF7:DF75),"")</f>
        <v/>
      </c>
      <c r="AV33" s="25"/>
      <c r="AW33" s="25"/>
      <c r="AX33" s="25"/>
      <c r="AY33" s="25"/>
      <c r="AZ33" s="25"/>
      <c r="BJ33" s="16">
        <f t="shared" ref="BJ33" si="360">ROUNDUP(Y33/QUOTIENT(12,V33),0)</f>
        <v>11</v>
      </c>
      <c r="BK33" s="16">
        <f t="shared" ref="BK33" si="361">ROUNDUP(Y33/IF(V33&gt;6,QUOTIENT(2*6,V33),QUOTIENT(6,V33)),0)</f>
        <v>22</v>
      </c>
      <c r="BL33" s="16">
        <f t="shared" ref="BL33" si="362">ROUNDUP(Y33/IF(V33&gt;7.5,QUOTIENT(2*7.5,V33),QUOTIENT(7.5,V33)),0)</f>
        <v>22</v>
      </c>
      <c r="BM33" s="16">
        <f t="shared" ref="BM33" si="363">ROUNDUP(Y33/IF(V33&gt;9,QUOTIENT(2*9,V33),QUOTIENT(9,V33)),0)</f>
        <v>11</v>
      </c>
      <c r="BN33" s="16">
        <f t="shared" ref="BN33" si="364">ROUNDUP(Y33/IF(V33&gt;10.5,QUOTIENT(2*10.5,V33),QUOTIENT(10.5,V33)),0)</f>
        <v>11</v>
      </c>
      <c r="BO33" s="16"/>
      <c r="BP33" s="16">
        <f t="shared" ref="BP33" si="365">BJ33*12-V33*Y33</f>
        <v>40.260000000000005</v>
      </c>
      <c r="BQ33" s="16">
        <f t="shared" ref="BQ33" si="366">IF(V33&gt;6,2*BK33*6,BK33*6)-V33*Y33</f>
        <v>40.260000000000005</v>
      </c>
      <c r="BR33" s="16">
        <f t="shared" ref="BR33" si="367">IF(V33&gt;7.5,2*BL33*7.5,BL33*7.5)-V33*Y33</f>
        <v>73.260000000000005</v>
      </c>
      <c r="BS33" s="16">
        <f t="shared" ref="BS33" si="368">IF(V33&gt;9,2*BM33*9,BM33*9)-V33*Y33</f>
        <v>7.2600000000000051</v>
      </c>
      <c r="BT33" s="16">
        <f t="shared" ref="BT33" si="369">IF(V33&gt;10.5,2*BN33*10.5,BN33*10.5)-V33*Y33</f>
        <v>23.760000000000005</v>
      </c>
      <c r="BU33" s="16"/>
      <c r="BV33" s="16">
        <f t="shared" ref="BV33" si="370">MINA(BP33:BT33)</f>
        <v>7.2600000000000051</v>
      </c>
      <c r="BX33" s="16" t="str">
        <f t="shared" ref="BX33" si="371">IF(AND(F33=10,AO33=6),AM33,"")</f>
        <v/>
      </c>
      <c r="BY33" s="16" t="str">
        <f t="shared" ref="BY33" si="372">IF(AND(F33=10,AO33=7.5),AM33,"")</f>
        <v/>
      </c>
      <c r="BZ33" s="16">
        <f t="shared" ref="BZ33" si="373">IF(AND(F33=10,AO33=9),AM33,"")</f>
        <v>11</v>
      </c>
      <c r="CA33" s="16" t="str">
        <f t="shared" ref="CA33" si="374">IF(AND(F33=10,AO33=10.5),AM33,"")</f>
        <v/>
      </c>
      <c r="CB33" s="16" t="str">
        <f t="shared" ref="CB33" si="375">IF(AND(F33=10,AO33=12),AM33,"")</f>
        <v/>
      </c>
      <c r="CD33" s="16" t="str">
        <f t="shared" ref="CD33" si="376">IF(AND(F33=12,AO33=6),AM33,"")</f>
        <v/>
      </c>
      <c r="CE33" s="16" t="str">
        <f t="shared" ref="CE33" si="377">IF(AND(F33=12,AO33=7.5),AM33,"")</f>
        <v/>
      </c>
      <c r="CF33" s="16" t="str">
        <f t="shared" ref="CF33" si="378">IF(AND(F33=12,AO33=9),AM33,"")</f>
        <v/>
      </c>
      <c r="CG33" s="16" t="str">
        <f t="shared" ref="CG33" si="379">IF(AND(F33=12,AO33=10.5),AM33,"")</f>
        <v/>
      </c>
      <c r="CH33" s="16" t="str">
        <f t="shared" ref="CH33" si="380">IF(AND(F33=12,AO33=12),AM33,"")</f>
        <v/>
      </c>
      <c r="CJ33" s="16" t="str">
        <f t="shared" ref="CJ33" si="381">IF(AND(F33=16,AO33=6),AM33,"")</f>
        <v/>
      </c>
      <c r="CK33" s="16" t="str">
        <f t="shared" ref="CK33" si="382">IF(AND(F33=16,AO33=7.5),AM33,"")</f>
        <v/>
      </c>
      <c r="CL33" s="16" t="str">
        <f t="shared" ref="CL33" si="383">IF(AND(F33=16,AO33=9),AM33,"")</f>
        <v/>
      </c>
      <c r="CM33" s="16" t="str">
        <f t="shared" ref="CM33" si="384">IF(AND(F33=16,AO33=10.5),AM33,"")</f>
        <v/>
      </c>
      <c r="CN33" s="16" t="str">
        <f t="shared" ref="CN33" si="385">IF(AND(F33=16,AO33=12),AM33,"")</f>
        <v/>
      </c>
      <c r="CP33" s="16" t="str">
        <f t="shared" ref="CP33" si="386">IF(AND(F33=20,AO33=6),AM33,"")</f>
        <v/>
      </c>
      <c r="CQ33" s="16" t="str">
        <f t="shared" ref="CQ33" si="387">IF(AND(F33=20,AO33=7.5),AM33,"")</f>
        <v/>
      </c>
      <c r="CR33" s="16" t="str">
        <f t="shared" ref="CR33" si="388">IF(AND(F33=20,AO33=9),AM33,"")</f>
        <v/>
      </c>
      <c r="CS33" s="16" t="str">
        <f t="shared" ref="CS33" si="389">IF(AND(F33=20,AO33=10.5),AM33,"")</f>
        <v/>
      </c>
      <c r="CT33" s="16" t="str">
        <f t="shared" ref="CT33" si="390">IF(AND(F33=20,AO33=12),AM33,"")</f>
        <v/>
      </c>
      <c r="CV33" s="16" t="str">
        <f t="shared" ref="CV33" si="391">IF(AND(F33=25,AO33=6),AM33,"")</f>
        <v/>
      </c>
      <c r="CW33" s="16" t="str">
        <f t="shared" ref="CW33" si="392">IF(AND(F33=25,AO33=7.5),AM33,"")</f>
        <v/>
      </c>
      <c r="CX33" s="16" t="str">
        <f t="shared" ref="CX33" si="393">IF(AND(F33=25,AO33=9),AM33,"")</f>
        <v/>
      </c>
      <c r="CY33" s="16" t="str">
        <f t="shared" ref="CY33" si="394">IF(AND(F33=25,AO33=10.5),AM33,"")</f>
        <v/>
      </c>
      <c r="CZ33" s="16" t="str">
        <f t="shared" ref="CZ33" si="395">IF(AND(F33=25,AO33=12),AM33,"")</f>
        <v/>
      </c>
      <c r="DB33" s="16" t="str">
        <f t="shared" ref="DB33" si="396">IF(AND(F33=28,AO33=6),AM33,"")</f>
        <v/>
      </c>
      <c r="DC33" s="16" t="str">
        <f t="shared" ref="DC33" si="397">IF(AND(F33=28,AO33=7.5),AM33,"")</f>
        <v/>
      </c>
      <c r="DD33" s="16" t="str">
        <f t="shared" ref="DD33" si="398">IF(AND(F33=28,AO33=9),AM33,"")</f>
        <v/>
      </c>
      <c r="DE33" s="16" t="str">
        <f t="shared" ref="DE33" si="399">IF(AND(F33=28,AO33=10.5),AM33,"")</f>
        <v/>
      </c>
      <c r="DF33" s="16" t="str">
        <f t="shared" ref="DF33" si="400">IF(AND(F33=28,AO33=12),AM33,"")</f>
        <v/>
      </c>
      <c r="DH33" s="16" t="str">
        <f t="shared" ref="DH33" si="401">IF(AND(F33=32,AO33=6),AM33,"")</f>
        <v/>
      </c>
      <c r="DI33" s="16" t="str">
        <f t="shared" ref="DI33" si="402">IF(AND(F33=32,AO33=7.5),AM33,"")</f>
        <v/>
      </c>
      <c r="DJ33" s="16" t="str">
        <f t="shared" ref="DJ33" si="403">IF(AND(F33=32,AO33=9),AM33,"")</f>
        <v/>
      </c>
      <c r="DK33" s="16" t="str">
        <f t="shared" ref="DK33" si="404">IF(AND(F33=32,AO33=10.5),AM33,"")</f>
        <v/>
      </c>
      <c r="DL33" s="16" t="str">
        <f t="shared" ref="DL33" si="405">IF(AND(F33=32,AO33=12),AM33,"")</f>
        <v/>
      </c>
      <c r="DN33" s="16" t="str">
        <f t="shared" ref="DN33" si="406">IF(AND(F33=36,AO33=6),AM33,"")</f>
        <v/>
      </c>
      <c r="DO33" s="16" t="str">
        <f t="shared" ref="DO33" si="407">IF(AND(F33=36,AO33=7.5),AM33,"")</f>
        <v/>
      </c>
      <c r="DP33" s="16" t="str">
        <f t="shared" ref="DP33" si="408">IF(AND(F33=36,AO33=9),AM33,"")</f>
        <v/>
      </c>
      <c r="DQ33" s="16" t="str">
        <f t="shared" ref="DQ33" si="409">IF(AND(F33=36,AO33=10.5),AM33,"")</f>
        <v/>
      </c>
      <c r="DR33" s="16" t="str">
        <f t="shared" ref="DR33" si="410">IF(AND(F33=36,AO33=12),AM33,"")</f>
        <v/>
      </c>
    </row>
    <row r="34" spans="2:122" x14ac:dyDescent="0.2">
      <c r="B34" s="15"/>
      <c r="C34" s="53" t="s">
        <v>51</v>
      </c>
      <c r="D34" s="61"/>
      <c r="E34" s="54"/>
      <c r="F34" s="53">
        <v>10</v>
      </c>
      <c r="G34" s="54"/>
      <c r="H34" s="53" t="s">
        <v>19</v>
      </c>
      <c r="I34" s="54"/>
      <c r="J34" s="62">
        <v>11.8</v>
      </c>
      <c r="K34" s="63"/>
      <c r="L34" s="62">
        <v>0.2</v>
      </c>
      <c r="M34" s="63"/>
      <c r="N34" s="62"/>
      <c r="O34" s="63"/>
      <c r="P34" s="62"/>
      <c r="Q34" s="63"/>
      <c r="R34" s="62"/>
      <c r="S34" s="63"/>
      <c r="T34" s="62"/>
      <c r="U34" s="63"/>
      <c r="V34" s="50">
        <f t="shared" si="183"/>
        <v>12</v>
      </c>
      <c r="W34" s="51"/>
      <c r="X34" s="52"/>
      <c r="Y34" s="53">
        <v>24</v>
      </c>
      <c r="Z34" s="54"/>
      <c r="AA34" s="55">
        <f t="shared" si="184"/>
        <v>0.61599999999999999</v>
      </c>
      <c r="AB34" s="56"/>
      <c r="AC34" s="57"/>
      <c r="AD34" s="58">
        <f t="shared" si="185"/>
        <v>177.40799999999999</v>
      </c>
      <c r="AE34" s="59"/>
      <c r="AF34" s="59"/>
      <c r="AG34" s="60"/>
      <c r="AH34" s="12"/>
      <c r="AI34" s="13"/>
      <c r="AK34" s="20" t="str">
        <f t="shared" si="186"/>
        <v>Hor. Outer RSB</v>
      </c>
      <c r="AL34" s="21">
        <f t="shared" ref="AL34" si="411">QUOTIENT(AO34,V34)</f>
        <v>1</v>
      </c>
      <c r="AM34" s="22">
        <f t="shared" ref="AM34" si="412">CEILING(Y34/AL34,1)</f>
        <v>24</v>
      </c>
      <c r="AN34" s="21">
        <f t="shared" si="187"/>
        <v>10</v>
      </c>
      <c r="AO34" s="23">
        <f t="shared" ref="AO34" si="413">IF(AND(BV34=BQ34,V34&lt;=6),6,IF(BV34=BR34,7.5,IF(BV34=BS34,9,IF(BV34=BT34,10.5,IF(BV34=BP34,12,"N/A")))))</f>
        <v>12</v>
      </c>
      <c r="AP34" s="24">
        <f t="shared" ref="AP34" si="414">AO34*AM34*AA34</f>
        <v>177.40799999999999</v>
      </c>
      <c r="AQ34" s="24">
        <f t="shared" si="188"/>
        <v>0</v>
      </c>
      <c r="AR34" s="25"/>
      <c r="AS34" s="80">
        <v>32</v>
      </c>
      <c r="AT34" s="14">
        <v>6</v>
      </c>
      <c r="AU34" s="14" t="str">
        <f>IF(SUM(DH7:DH75)&gt;0,SUM(DH7:DH75),"")</f>
        <v/>
      </c>
      <c r="AV34" s="25"/>
      <c r="AW34" s="25"/>
      <c r="AX34" s="25"/>
      <c r="AY34" s="25"/>
      <c r="AZ34" s="25"/>
      <c r="BJ34" s="16">
        <f t="shared" si="189"/>
        <v>24</v>
      </c>
      <c r="BK34" s="16">
        <f t="shared" si="190"/>
        <v>24</v>
      </c>
      <c r="BL34" s="16">
        <f t="shared" si="191"/>
        <v>24</v>
      </c>
      <c r="BM34" s="16">
        <f t="shared" si="192"/>
        <v>24</v>
      </c>
      <c r="BN34" s="16">
        <f t="shared" si="193"/>
        <v>24</v>
      </c>
      <c r="BO34" s="16"/>
      <c r="BP34" s="16">
        <f t="shared" si="194"/>
        <v>0</v>
      </c>
      <c r="BQ34" s="16">
        <f t="shared" si="195"/>
        <v>0</v>
      </c>
      <c r="BR34" s="16">
        <f t="shared" si="196"/>
        <v>72</v>
      </c>
      <c r="BS34" s="16">
        <f t="shared" si="197"/>
        <v>144</v>
      </c>
      <c r="BT34" s="16">
        <f t="shared" si="198"/>
        <v>216</v>
      </c>
      <c r="BU34" s="16"/>
      <c r="BV34" s="16">
        <f t="shared" si="199"/>
        <v>0</v>
      </c>
      <c r="BX34" s="16" t="str">
        <f t="shared" si="200"/>
        <v/>
      </c>
      <c r="BY34" s="16" t="str">
        <f t="shared" si="201"/>
        <v/>
      </c>
      <c r="BZ34" s="16" t="str">
        <f t="shared" si="202"/>
        <v/>
      </c>
      <c r="CA34" s="16" t="str">
        <f t="shared" si="203"/>
        <v/>
      </c>
      <c r="CB34" s="16">
        <f t="shared" si="204"/>
        <v>24</v>
      </c>
      <c r="CD34" s="16" t="str">
        <f t="shared" si="205"/>
        <v/>
      </c>
      <c r="CE34" s="16" t="str">
        <f t="shared" si="206"/>
        <v/>
      </c>
      <c r="CF34" s="16" t="str">
        <f t="shared" si="207"/>
        <v/>
      </c>
      <c r="CG34" s="16" t="str">
        <f t="shared" si="208"/>
        <v/>
      </c>
      <c r="CH34" s="16" t="str">
        <f t="shared" si="209"/>
        <v/>
      </c>
      <c r="CJ34" s="16" t="str">
        <f t="shared" si="210"/>
        <v/>
      </c>
      <c r="CK34" s="16" t="str">
        <f t="shared" si="211"/>
        <v/>
      </c>
      <c r="CL34" s="16" t="str">
        <f t="shared" si="212"/>
        <v/>
      </c>
      <c r="CM34" s="16" t="str">
        <f t="shared" si="213"/>
        <v/>
      </c>
      <c r="CN34" s="16" t="str">
        <f t="shared" si="214"/>
        <v/>
      </c>
      <c r="CP34" s="16" t="str">
        <f t="shared" si="215"/>
        <v/>
      </c>
      <c r="CQ34" s="16" t="str">
        <f t="shared" si="216"/>
        <v/>
      </c>
      <c r="CR34" s="16" t="str">
        <f t="shared" si="217"/>
        <v/>
      </c>
      <c r="CS34" s="16" t="str">
        <f t="shared" si="218"/>
        <v/>
      </c>
      <c r="CT34" s="16" t="str">
        <f t="shared" si="219"/>
        <v/>
      </c>
      <c r="CV34" s="16" t="str">
        <f t="shared" si="220"/>
        <v/>
      </c>
      <c r="CW34" s="16" t="str">
        <f t="shared" si="221"/>
        <v/>
      </c>
      <c r="CX34" s="16" t="str">
        <f t="shared" si="222"/>
        <v/>
      </c>
      <c r="CY34" s="16" t="str">
        <f t="shared" si="223"/>
        <v/>
      </c>
      <c r="CZ34" s="16" t="str">
        <f t="shared" si="224"/>
        <v/>
      </c>
      <c r="DB34" s="16" t="str">
        <f t="shared" si="225"/>
        <v/>
      </c>
      <c r="DC34" s="16" t="str">
        <f t="shared" si="226"/>
        <v/>
      </c>
      <c r="DD34" s="16" t="str">
        <f t="shared" si="227"/>
        <v/>
      </c>
      <c r="DE34" s="16" t="str">
        <f t="shared" si="228"/>
        <v/>
      </c>
      <c r="DF34" s="16" t="str">
        <f t="shared" si="229"/>
        <v/>
      </c>
      <c r="DH34" s="16" t="str">
        <f t="shared" si="230"/>
        <v/>
      </c>
      <c r="DI34" s="16" t="str">
        <f t="shared" si="231"/>
        <v/>
      </c>
      <c r="DJ34" s="16" t="str">
        <f t="shared" si="232"/>
        <v/>
      </c>
      <c r="DK34" s="16" t="str">
        <f t="shared" si="233"/>
        <v/>
      </c>
      <c r="DL34" s="16" t="str">
        <f t="shared" si="234"/>
        <v/>
      </c>
      <c r="DN34" s="16" t="str">
        <f t="shared" si="235"/>
        <v/>
      </c>
      <c r="DO34" s="16" t="str">
        <f t="shared" si="236"/>
        <v/>
      </c>
      <c r="DP34" s="16" t="str">
        <f t="shared" si="237"/>
        <v/>
      </c>
      <c r="DQ34" s="16" t="str">
        <f t="shared" si="238"/>
        <v/>
      </c>
      <c r="DR34" s="16" t="str">
        <f t="shared" si="239"/>
        <v/>
      </c>
    </row>
    <row r="35" spans="2:122" x14ac:dyDescent="0.2">
      <c r="B35" s="15"/>
      <c r="C35" s="53" t="s">
        <v>51</v>
      </c>
      <c r="D35" s="61"/>
      <c r="E35" s="54"/>
      <c r="F35" s="53">
        <v>10</v>
      </c>
      <c r="G35" s="54"/>
      <c r="H35" s="53" t="s">
        <v>19</v>
      </c>
      <c r="I35" s="54"/>
      <c r="J35" s="62">
        <v>5.95</v>
      </c>
      <c r="K35" s="63"/>
      <c r="L35" s="62">
        <v>0.2</v>
      </c>
      <c r="M35" s="63"/>
      <c r="N35" s="62"/>
      <c r="O35" s="63"/>
      <c r="P35" s="62"/>
      <c r="Q35" s="63"/>
      <c r="R35" s="62"/>
      <c r="S35" s="63"/>
      <c r="T35" s="62"/>
      <c r="U35" s="63"/>
      <c r="V35" s="50">
        <f t="shared" ref="V35" si="415">SUM(J35:U35)</f>
        <v>6.15</v>
      </c>
      <c r="W35" s="51"/>
      <c r="X35" s="52"/>
      <c r="Y35" s="53">
        <v>24</v>
      </c>
      <c r="Z35" s="54"/>
      <c r="AA35" s="55">
        <f t="shared" ref="AA35" si="416">IF(F35=8,0.395,IF(F35=10,0.616,IF(F35=12,0.888,IF(F35=16,1.578,IF(F35=20,2.466,IF(F35=25,3.854,IF(F35=28,4.833,IF(F35=32,6.313,IF(F35=36,7.99,"N/A")))))))))</f>
        <v>0.61599999999999999</v>
      </c>
      <c r="AB35" s="56"/>
      <c r="AC35" s="57"/>
      <c r="AD35" s="58">
        <f t="shared" ref="AD35" si="417">V35*Y35*AA35</f>
        <v>90.921600000000012</v>
      </c>
      <c r="AE35" s="59"/>
      <c r="AF35" s="59"/>
      <c r="AG35" s="60"/>
      <c r="AH35" s="12"/>
      <c r="AI35" s="13"/>
      <c r="AK35" s="20" t="str">
        <f t="shared" ref="AK35" si="418">C35</f>
        <v>Hor. Outer RSB</v>
      </c>
      <c r="AL35" s="21">
        <f t="shared" ref="AL35" si="419">QUOTIENT(AO35,V35)</f>
        <v>1</v>
      </c>
      <c r="AM35" s="22">
        <f t="shared" ref="AM35" si="420">CEILING(Y35/AL35,1)</f>
        <v>24</v>
      </c>
      <c r="AN35" s="21">
        <f t="shared" ref="AN35" si="421">F35</f>
        <v>10</v>
      </c>
      <c r="AO35" s="23">
        <f t="shared" ref="AO35" si="422">IF(AND(BV35=BQ35,V35&lt;=6),6,IF(BV35=BR35,7.5,IF(BV35=BS35,9,IF(BV35=BT35,10.5,IF(BV35=BP35,12,"N/A")))))</f>
        <v>7.5</v>
      </c>
      <c r="AP35" s="24">
        <f t="shared" ref="AP35" si="423">AO35*AM35*AA35</f>
        <v>110.88</v>
      </c>
      <c r="AQ35" s="24">
        <f t="shared" ref="AQ35" si="424">AP35-AD35</f>
        <v>19.958399999999983</v>
      </c>
      <c r="AR35" s="25"/>
      <c r="AS35" s="80"/>
      <c r="AT35" s="14">
        <v>7.5</v>
      </c>
      <c r="AU35" s="14" t="str">
        <f>IF(SUM(DI7:DI75)&gt;0,SUM(DI7:DI75),"")</f>
        <v/>
      </c>
      <c r="AV35" s="25"/>
      <c r="AW35" s="25"/>
      <c r="AX35" s="25"/>
      <c r="AY35" s="25"/>
      <c r="AZ35" s="25"/>
      <c r="BJ35" s="16">
        <f t="shared" ref="BJ35" si="425">ROUNDUP(Y35/QUOTIENT(12,V35),0)</f>
        <v>24</v>
      </c>
      <c r="BK35" s="16">
        <f t="shared" ref="BK35" si="426">ROUNDUP(Y35/IF(V35&gt;6,QUOTIENT(2*6,V35),QUOTIENT(6,V35)),0)</f>
        <v>24</v>
      </c>
      <c r="BL35" s="16">
        <f t="shared" ref="BL35" si="427">ROUNDUP(Y35/IF(V35&gt;7.5,QUOTIENT(2*7.5,V35),QUOTIENT(7.5,V35)),0)</f>
        <v>24</v>
      </c>
      <c r="BM35" s="16">
        <f t="shared" ref="BM35" si="428">ROUNDUP(Y35/IF(V35&gt;9,QUOTIENT(2*9,V35),QUOTIENT(9,V35)),0)</f>
        <v>24</v>
      </c>
      <c r="BN35" s="16">
        <f t="shared" ref="BN35" si="429">ROUNDUP(Y35/IF(V35&gt;10.5,QUOTIENT(2*10.5,V35),QUOTIENT(10.5,V35)),0)</f>
        <v>24</v>
      </c>
      <c r="BO35" s="16"/>
      <c r="BP35" s="16">
        <f t="shared" ref="BP35" si="430">BJ35*12-V35*Y35</f>
        <v>140.39999999999998</v>
      </c>
      <c r="BQ35" s="16">
        <f t="shared" ref="BQ35" si="431">IF(V35&gt;6,2*BK35*6,BK35*6)-V35*Y35</f>
        <v>140.39999999999998</v>
      </c>
      <c r="BR35" s="16">
        <f t="shared" ref="BR35" si="432">IF(V35&gt;7.5,2*BL35*7.5,BL35*7.5)-V35*Y35</f>
        <v>32.399999999999977</v>
      </c>
      <c r="BS35" s="16">
        <f t="shared" ref="BS35" si="433">IF(V35&gt;9,2*BM35*9,BM35*9)-V35*Y35</f>
        <v>68.399999999999977</v>
      </c>
      <c r="BT35" s="16">
        <f t="shared" ref="BT35" si="434">IF(V35&gt;10.5,2*BN35*10.5,BN35*10.5)-V35*Y35</f>
        <v>104.39999999999998</v>
      </c>
      <c r="BU35" s="16"/>
      <c r="BV35" s="16">
        <f t="shared" ref="BV35" si="435">MINA(BP35:BT35)</f>
        <v>32.399999999999977</v>
      </c>
      <c r="BX35" s="16" t="str">
        <f t="shared" ref="BX35" si="436">IF(AND(F35=10,AO35=6),AM35,"")</f>
        <v/>
      </c>
      <c r="BY35" s="16">
        <f t="shared" ref="BY35" si="437">IF(AND(F35=10,AO35=7.5),AM35,"")</f>
        <v>24</v>
      </c>
      <c r="BZ35" s="16" t="str">
        <f t="shared" ref="BZ35" si="438">IF(AND(F35=10,AO35=9),AM35,"")</f>
        <v/>
      </c>
      <c r="CA35" s="16" t="str">
        <f t="shared" ref="CA35" si="439">IF(AND(F35=10,AO35=10.5),AM35,"")</f>
        <v/>
      </c>
      <c r="CB35" s="16" t="str">
        <f t="shared" ref="CB35" si="440">IF(AND(F35=10,AO35=12),AM35,"")</f>
        <v/>
      </c>
      <c r="CD35" s="16" t="str">
        <f t="shared" ref="CD35" si="441">IF(AND(F35=12,AO35=6),AM35,"")</f>
        <v/>
      </c>
      <c r="CE35" s="16" t="str">
        <f t="shared" ref="CE35" si="442">IF(AND(F35=12,AO35=7.5),AM35,"")</f>
        <v/>
      </c>
      <c r="CF35" s="16" t="str">
        <f t="shared" ref="CF35" si="443">IF(AND(F35=12,AO35=9),AM35,"")</f>
        <v/>
      </c>
      <c r="CG35" s="16" t="str">
        <f t="shared" ref="CG35" si="444">IF(AND(F35=12,AO35=10.5),AM35,"")</f>
        <v/>
      </c>
      <c r="CH35" s="16" t="str">
        <f t="shared" ref="CH35" si="445">IF(AND(F35=12,AO35=12),AM35,"")</f>
        <v/>
      </c>
      <c r="CJ35" s="16" t="str">
        <f t="shared" ref="CJ35" si="446">IF(AND(F35=16,AO35=6),AM35,"")</f>
        <v/>
      </c>
      <c r="CK35" s="16" t="str">
        <f t="shared" ref="CK35" si="447">IF(AND(F35=16,AO35=7.5),AM35,"")</f>
        <v/>
      </c>
      <c r="CL35" s="16" t="str">
        <f t="shared" ref="CL35" si="448">IF(AND(F35=16,AO35=9),AM35,"")</f>
        <v/>
      </c>
      <c r="CM35" s="16" t="str">
        <f t="shared" ref="CM35" si="449">IF(AND(F35=16,AO35=10.5),AM35,"")</f>
        <v/>
      </c>
      <c r="CN35" s="16" t="str">
        <f t="shared" ref="CN35" si="450">IF(AND(F35=16,AO35=12),AM35,"")</f>
        <v/>
      </c>
      <c r="CP35" s="16" t="str">
        <f t="shared" ref="CP35" si="451">IF(AND(F35=20,AO35=6),AM35,"")</f>
        <v/>
      </c>
      <c r="CQ35" s="16" t="str">
        <f t="shared" ref="CQ35" si="452">IF(AND(F35=20,AO35=7.5),AM35,"")</f>
        <v/>
      </c>
      <c r="CR35" s="16" t="str">
        <f t="shared" ref="CR35" si="453">IF(AND(F35=20,AO35=9),AM35,"")</f>
        <v/>
      </c>
      <c r="CS35" s="16" t="str">
        <f t="shared" ref="CS35" si="454">IF(AND(F35=20,AO35=10.5),AM35,"")</f>
        <v/>
      </c>
      <c r="CT35" s="16" t="str">
        <f t="shared" ref="CT35" si="455">IF(AND(F35=20,AO35=12),AM35,"")</f>
        <v/>
      </c>
      <c r="CV35" s="16" t="str">
        <f t="shared" ref="CV35" si="456">IF(AND(F35=25,AO35=6),AM35,"")</f>
        <v/>
      </c>
      <c r="CW35" s="16" t="str">
        <f t="shared" ref="CW35" si="457">IF(AND(F35=25,AO35=7.5),AM35,"")</f>
        <v/>
      </c>
      <c r="CX35" s="16" t="str">
        <f t="shared" ref="CX35" si="458">IF(AND(F35=25,AO35=9),AM35,"")</f>
        <v/>
      </c>
      <c r="CY35" s="16" t="str">
        <f t="shared" ref="CY35" si="459">IF(AND(F35=25,AO35=10.5),AM35,"")</f>
        <v/>
      </c>
      <c r="CZ35" s="16" t="str">
        <f t="shared" ref="CZ35" si="460">IF(AND(F35=25,AO35=12),AM35,"")</f>
        <v/>
      </c>
      <c r="DB35" s="16" t="str">
        <f t="shared" ref="DB35" si="461">IF(AND(F35=28,AO35=6),AM35,"")</f>
        <v/>
      </c>
      <c r="DC35" s="16" t="str">
        <f t="shared" ref="DC35" si="462">IF(AND(F35=28,AO35=7.5),AM35,"")</f>
        <v/>
      </c>
      <c r="DD35" s="16" t="str">
        <f t="shared" ref="DD35" si="463">IF(AND(F35=28,AO35=9),AM35,"")</f>
        <v/>
      </c>
      <c r="DE35" s="16" t="str">
        <f t="shared" ref="DE35" si="464">IF(AND(F35=28,AO35=10.5),AM35,"")</f>
        <v/>
      </c>
      <c r="DF35" s="16" t="str">
        <f t="shared" ref="DF35" si="465">IF(AND(F35=28,AO35=12),AM35,"")</f>
        <v/>
      </c>
      <c r="DH35" s="16" t="str">
        <f t="shared" ref="DH35" si="466">IF(AND(F35=32,AO35=6),AM35,"")</f>
        <v/>
      </c>
      <c r="DI35" s="16" t="str">
        <f t="shared" ref="DI35" si="467">IF(AND(F35=32,AO35=7.5),AM35,"")</f>
        <v/>
      </c>
      <c r="DJ35" s="16" t="str">
        <f t="shared" ref="DJ35" si="468">IF(AND(F35=32,AO35=9),AM35,"")</f>
        <v/>
      </c>
      <c r="DK35" s="16" t="str">
        <f t="shared" ref="DK35" si="469">IF(AND(F35=32,AO35=10.5),AM35,"")</f>
        <v/>
      </c>
      <c r="DL35" s="16" t="str">
        <f t="shared" ref="DL35" si="470">IF(AND(F35=32,AO35=12),AM35,"")</f>
        <v/>
      </c>
      <c r="DN35" s="16" t="str">
        <f t="shared" ref="DN35" si="471">IF(AND(F35=36,AO35=6),AM35,"")</f>
        <v/>
      </c>
      <c r="DO35" s="16" t="str">
        <f t="shared" ref="DO35" si="472">IF(AND(F35=36,AO35=7.5),AM35,"")</f>
        <v/>
      </c>
      <c r="DP35" s="16" t="str">
        <f t="shared" ref="DP35" si="473">IF(AND(F35=36,AO35=9),AM35,"")</f>
        <v/>
      </c>
      <c r="DQ35" s="16" t="str">
        <f t="shared" ref="DQ35" si="474">IF(AND(F35=36,AO35=10.5),AM35,"")</f>
        <v/>
      </c>
      <c r="DR35" s="16" t="str">
        <f t="shared" ref="DR35" si="475">IF(AND(F35=36,AO35=12),AM35,"")</f>
        <v/>
      </c>
    </row>
    <row r="36" spans="2:122" ht="16" thickBot="1" x14ac:dyDescent="0.25">
      <c r="B36" s="15"/>
      <c r="C36" s="53" t="s">
        <v>51</v>
      </c>
      <c r="D36" s="61"/>
      <c r="E36" s="54"/>
      <c r="F36" s="53">
        <v>10</v>
      </c>
      <c r="G36" s="54"/>
      <c r="H36" s="53" t="s">
        <v>38</v>
      </c>
      <c r="I36" s="54"/>
      <c r="J36" s="62">
        <v>4.7</v>
      </c>
      <c r="K36" s="63"/>
      <c r="L36" s="62">
        <v>0.2</v>
      </c>
      <c r="M36" s="63"/>
      <c r="N36" s="62">
        <v>0.2</v>
      </c>
      <c r="O36" s="63"/>
      <c r="P36" s="62"/>
      <c r="Q36" s="63"/>
      <c r="R36" s="62"/>
      <c r="S36" s="63"/>
      <c r="T36" s="62"/>
      <c r="U36" s="63"/>
      <c r="V36" s="50">
        <f t="shared" ref="V36" si="476">SUM(J36:U36)</f>
        <v>5.1000000000000005</v>
      </c>
      <c r="W36" s="51"/>
      <c r="X36" s="52"/>
      <c r="Y36" s="53">
        <v>24</v>
      </c>
      <c r="Z36" s="54"/>
      <c r="AA36" s="55">
        <f t="shared" ref="AA36" si="477">IF(F36=8,0.395,IF(F36=10,0.616,IF(F36=12,0.888,IF(F36=16,1.578,IF(F36=20,2.466,IF(F36=25,3.854,IF(F36=28,4.833,IF(F36=32,6.313,IF(F36=36,7.99,"N/A")))))))))</f>
        <v>0.61599999999999999</v>
      </c>
      <c r="AB36" s="56"/>
      <c r="AC36" s="57"/>
      <c r="AD36" s="58">
        <f t="shared" ref="AD36" si="478">V36*Y36*AA36</f>
        <v>75.398400000000009</v>
      </c>
      <c r="AE36" s="59"/>
      <c r="AF36" s="59"/>
      <c r="AG36" s="60"/>
      <c r="AH36" s="12"/>
      <c r="AI36" s="13"/>
      <c r="AK36" s="20" t="str">
        <f t="shared" ref="AK36" si="479">C36</f>
        <v>Hor. Outer RSB</v>
      </c>
      <c r="AL36" s="21">
        <f t="shared" ref="AL36" si="480">QUOTIENT(AO36,V36)</f>
        <v>2</v>
      </c>
      <c r="AM36" s="22">
        <f t="shared" ref="AM36" si="481">CEILING(Y36/AL36,1)</f>
        <v>12</v>
      </c>
      <c r="AN36" s="21">
        <f t="shared" ref="AN36" si="482">F36</f>
        <v>10</v>
      </c>
      <c r="AO36" s="23">
        <f t="shared" ref="AO36" si="483">IF(AND(BV36=BQ36,V36&lt;=6),6,IF(BV36=BR36,7.5,IF(BV36=BS36,9,IF(BV36=BT36,10.5,IF(BV36=BP36,12,"N/A")))))</f>
        <v>10.5</v>
      </c>
      <c r="AP36" s="24">
        <f t="shared" ref="AP36" si="484">AO36*AM36*AA36</f>
        <v>77.616</v>
      </c>
      <c r="AQ36" s="24">
        <f t="shared" ref="AQ36" si="485">AP36-AD36</f>
        <v>2.2175999999999902</v>
      </c>
      <c r="AR36" s="25"/>
      <c r="AS36" s="80"/>
      <c r="AT36" s="14">
        <v>9</v>
      </c>
      <c r="AU36" s="14" t="str">
        <f>IF(SUM(DJ7:DJ75)&gt;0,SUM(DJ7:DJ75),"")</f>
        <v/>
      </c>
      <c r="AV36" s="25"/>
      <c r="AW36" s="25"/>
      <c r="AX36" s="25"/>
      <c r="AY36" s="25"/>
      <c r="AZ36" s="25"/>
      <c r="BJ36" s="16">
        <f t="shared" ref="BJ36" si="486">ROUNDUP(Y36/QUOTIENT(12,V36),0)</f>
        <v>12</v>
      </c>
      <c r="BK36" s="16">
        <f t="shared" ref="BK36" si="487">ROUNDUP(Y36/IF(V36&gt;6,QUOTIENT(2*6,V36),QUOTIENT(6,V36)),0)</f>
        <v>24</v>
      </c>
      <c r="BL36" s="16">
        <f t="shared" ref="BL36" si="488">ROUNDUP(Y36/IF(V36&gt;7.5,QUOTIENT(2*7.5,V36),QUOTIENT(7.5,V36)),0)</f>
        <v>24</v>
      </c>
      <c r="BM36" s="16">
        <f t="shared" ref="BM36" si="489">ROUNDUP(Y36/IF(V36&gt;9,QUOTIENT(2*9,V36),QUOTIENT(9,V36)),0)</f>
        <v>24</v>
      </c>
      <c r="BN36" s="16">
        <f t="shared" ref="BN36" si="490">ROUNDUP(Y36/IF(V36&gt;10.5,QUOTIENT(2*10.5,V36),QUOTIENT(10.5,V36)),0)</f>
        <v>12</v>
      </c>
      <c r="BO36" s="16"/>
      <c r="BP36" s="16">
        <f t="shared" ref="BP36" si="491">BJ36*12-V36*Y36</f>
        <v>21.599999999999994</v>
      </c>
      <c r="BQ36" s="16">
        <f t="shared" ref="BQ36" si="492">IF(V36&gt;6,2*BK36*6,BK36*6)-V36*Y36</f>
        <v>21.599999999999994</v>
      </c>
      <c r="BR36" s="16">
        <f t="shared" ref="BR36" si="493">IF(V36&gt;7.5,2*BL36*7.5,BL36*7.5)-V36*Y36</f>
        <v>57.599999999999994</v>
      </c>
      <c r="BS36" s="16">
        <f t="shared" ref="BS36" si="494">IF(V36&gt;9,2*BM36*9,BM36*9)-V36*Y36</f>
        <v>93.6</v>
      </c>
      <c r="BT36" s="16">
        <f t="shared" ref="BT36" si="495">IF(V36&gt;10.5,2*BN36*10.5,BN36*10.5)-V36*Y36</f>
        <v>3.5999999999999943</v>
      </c>
      <c r="BU36" s="16"/>
      <c r="BV36" s="16">
        <f t="shared" ref="BV36" si="496">MINA(BP36:BT36)</f>
        <v>3.5999999999999943</v>
      </c>
      <c r="BX36" s="16" t="str">
        <f t="shared" ref="BX36" si="497">IF(AND(F36=10,AO36=6),AM36,"")</f>
        <v/>
      </c>
      <c r="BY36" s="16" t="str">
        <f t="shared" ref="BY36" si="498">IF(AND(F36=10,AO36=7.5),AM36,"")</f>
        <v/>
      </c>
      <c r="BZ36" s="16" t="str">
        <f t="shared" ref="BZ36" si="499">IF(AND(F36=10,AO36=9),AM36,"")</f>
        <v/>
      </c>
      <c r="CA36" s="16">
        <f t="shared" ref="CA36" si="500">IF(AND(F36=10,AO36=10.5),AM36,"")</f>
        <v>12</v>
      </c>
      <c r="CB36" s="16" t="str">
        <f t="shared" ref="CB36" si="501">IF(AND(F36=10,AO36=12),AM36,"")</f>
        <v/>
      </c>
      <c r="CD36" s="16" t="str">
        <f t="shared" ref="CD36" si="502">IF(AND(F36=12,AO36=6),AM36,"")</f>
        <v/>
      </c>
      <c r="CE36" s="16" t="str">
        <f t="shared" ref="CE36" si="503">IF(AND(F36=12,AO36=7.5),AM36,"")</f>
        <v/>
      </c>
      <c r="CF36" s="16" t="str">
        <f t="shared" ref="CF36" si="504">IF(AND(F36=12,AO36=9),AM36,"")</f>
        <v/>
      </c>
      <c r="CG36" s="16" t="str">
        <f t="shared" ref="CG36" si="505">IF(AND(F36=12,AO36=10.5),AM36,"")</f>
        <v/>
      </c>
      <c r="CH36" s="16" t="str">
        <f t="shared" ref="CH36" si="506">IF(AND(F36=12,AO36=12),AM36,"")</f>
        <v/>
      </c>
      <c r="CJ36" s="16" t="str">
        <f t="shared" ref="CJ36" si="507">IF(AND(F36=16,AO36=6),AM36,"")</f>
        <v/>
      </c>
      <c r="CK36" s="16" t="str">
        <f t="shared" ref="CK36" si="508">IF(AND(F36=16,AO36=7.5),AM36,"")</f>
        <v/>
      </c>
      <c r="CL36" s="16" t="str">
        <f t="shared" ref="CL36" si="509">IF(AND(F36=16,AO36=9),AM36,"")</f>
        <v/>
      </c>
      <c r="CM36" s="16" t="str">
        <f t="shared" ref="CM36" si="510">IF(AND(F36=16,AO36=10.5),AM36,"")</f>
        <v/>
      </c>
      <c r="CN36" s="16" t="str">
        <f t="shared" ref="CN36" si="511">IF(AND(F36=16,AO36=12),AM36,"")</f>
        <v/>
      </c>
      <c r="CP36" s="16" t="str">
        <f t="shared" ref="CP36" si="512">IF(AND(F36=20,AO36=6),AM36,"")</f>
        <v/>
      </c>
      <c r="CQ36" s="16" t="str">
        <f t="shared" ref="CQ36" si="513">IF(AND(F36=20,AO36=7.5),AM36,"")</f>
        <v/>
      </c>
      <c r="CR36" s="16" t="str">
        <f t="shared" ref="CR36" si="514">IF(AND(F36=20,AO36=9),AM36,"")</f>
        <v/>
      </c>
      <c r="CS36" s="16" t="str">
        <f t="shared" ref="CS36" si="515">IF(AND(F36=20,AO36=10.5),AM36,"")</f>
        <v/>
      </c>
      <c r="CT36" s="16" t="str">
        <f t="shared" ref="CT36" si="516">IF(AND(F36=20,AO36=12),AM36,"")</f>
        <v/>
      </c>
      <c r="CV36" s="16" t="str">
        <f t="shared" ref="CV36" si="517">IF(AND(F36=25,AO36=6),AM36,"")</f>
        <v/>
      </c>
      <c r="CW36" s="16" t="str">
        <f t="shared" ref="CW36" si="518">IF(AND(F36=25,AO36=7.5),AM36,"")</f>
        <v/>
      </c>
      <c r="CX36" s="16" t="str">
        <f t="shared" ref="CX36" si="519">IF(AND(F36=25,AO36=9),AM36,"")</f>
        <v/>
      </c>
      <c r="CY36" s="16" t="str">
        <f t="shared" ref="CY36" si="520">IF(AND(F36=25,AO36=10.5),AM36,"")</f>
        <v/>
      </c>
      <c r="CZ36" s="16" t="str">
        <f t="shared" ref="CZ36" si="521">IF(AND(F36=25,AO36=12),AM36,"")</f>
        <v/>
      </c>
      <c r="DB36" s="16" t="str">
        <f t="shared" ref="DB36" si="522">IF(AND(F36=28,AO36=6),AM36,"")</f>
        <v/>
      </c>
      <c r="DC36" s="16" t="str">
        <f t="shared" ref="DC36" si="523">IF(AND(F36=28,AO36=7.5),AM36,"")</f>
        <v/>
      </c>
      <c r="DD36" s="16" t="str">
        <f t="shared" ref="DD36" si="524">IF(AND(F36=28,AO36=9),AM36,"")</f>
        <v/>
      </c>
      <c r="DE36" s="16" t="str">
        <f t="shared" ref="DE36" si="525">IF(AND(F36=28,AO36=10.5),AM36,"")</f>
        <v/>
      </c>
      <c r="DF36" s="16" t="str">
        <f t="shared" ref="DF36" si="526">IF(AND(F36=28,AO36=12),AM36,"")</f>
        <v/>
      </c>
      <c r="DH36" s="16" t="str">
        <f t="shared" ref="DH36" si="527">IF(AND(F36=32,AO36=6),AM36,"")</f>
        <v/>
      </c>
      <c r="DI36" s="16" t="str">
        <f t="shared" ref="DI36" si="528">IF(AND(F36=32,AO36=7.5),AM36,"")</f>
        <v/>
      </c>
      <c r="DJ36" s="16" t="str">
        <f t="shared" ref="DJ36" si="529">IF(AND(F36=32,AO36=9),AM36,"")</f>
        <v/>
      </c>
      <c r="DK36" s="16" t="str">
        <f t="shared" ref="DK36" si="530">IF(AND(F36=32,AO36=10.5),AM36,"")</f>
        <v/>
      </c>
      <c r="DL36" s="16" t="str">
        <f t="shared" ref="DL36" si="531">IF(AND(F36=32,AO36=12),AM36,"")</f>
        <v/>
      </c>
      <c r="DN36" s="16" t="str">
        <f t="shared" ref="DN36" si="532">IF(AND(F36=36,AO36=6),AM36,"")</f>
        <v/>
      </c>
      <c r="DO36" s="16" t="str">
        <f t="shared" ref="DO36" si="533">IF(AND(F36=36,AO36=7.5),AM36,"")</f>
        <v/>
      </c>
      <c r="DP36" s="16" t="str">
        <f t="shared" ref="DP36" si="534">IF(AND(F36=36,AO36=9),AM36,"")</f>
        <v/>
      </c>
      <c r="DQ36" s="16" t="str">
        <f t="shared" ref="DQ36" si="535">IF(AND(F36=36,AO36=10.5),AM36,"")</f>
        <v/>
      </c>
      <c r="DR36" s="16" t="str">
        <f t="shared" ref="DR36" si="536">IF(AND(F36=36,AO36=12),AM36,"")</f>
        <v/>
      </c>
    </row>
    <row r="37" spans="2:122" ht="16" thickTop="1" x14ac:dyDescent="0.2">
      <c r="B37" s="15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43" t="s">
        <v>13</v>
      </c>
      <c r="Y37" s="43"/>
      <c r="Z37" s="43"/>
      <c r="AA37" s="43"/>
      <c r="AB37" s="44"/>
      <c r="AC37" s="45">
        <f>SUM(AD27:AG36)</f>
        <v>4454.9291000000003</v>
      </c>
      <c r="AD37" s="46"/>
      <c r="AE37" s="46"/>
      <c r="AF37" s="46"/>
      <c r="AG37" s="47"/>
      <c r="AH37" s="26" t="s">
        <v>10</v>
      </c>
      <c r="AI37" s="13"/>
      <c r="AK37" s="27" t="s">
        <v>21</v>
      </c>
      <c r="AL37" s="28">
        <f>AP37-AC37</f>
        <v>91.744900000000598</v>
      </c>
      <c r="AM37" s="29">
        <f>AL37/AP37</f>
        <v>2.0178464521538288E-2</v>
      </c>
      <c r="AN37" s="48" t="s">
        <v>20</v>
      </c>
      <c r="AO37" s="48"/>
      <c r="AP37" s="30">
        <f>SUM(AP27:AP36)</f>
        <v>4546.6740000000009</v>
      </c>
      <c r="AQ37" s="26" t="s">
        <v>10</v>
      </c>
      <c r="AR37" s="26"/>
      <c r="AS37" s="80"/>
      <c r="AT37" s="14">
        <v>10.5</v>
      </c>
      <c r="AU37" s="14" t="str">
        <f>IF(SUM(DK7:DK75)&gt;0,SUM(DK7:DK75),"")</f>
        <v/>
      </c>
      <c r="AV37" s="26"/>
      <c r="AW37" s="26"/>
      <c r="AX37" s="26"/>
      <c r="AY37" s="26"/>
      <c r="AZ37" s="26"/>
    </row>
    <row r="38" spans="2:122" x14ac:dyDescent="0.2">
      <c r="B38" s="67" t="s">
        <v>52</v>
      </c>
      <c r="C38" s="68"/>
      <c r="D38" s="68"/>
      <c r="E38" s="68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69"/>
      <c r="AB38" s="70"/>
      <c r="AC38" s="71"/>
      <c r="AD38" s="12"/>
      <c r="AE38" s="12"/>
      <c r="AF38" s="12"/>
      <c r="AG38" s="12"/>
      <c r="AH38" s="12"/>
      <c r="AI38" s="13"/>
      <c r="AS38" s="80"/>
      <c r="AT38" s="14">
        <v>12</v>
      </c>
      <c r="AU38" s="14">
        <f>IF(SUM(DL7:DL75)&gt;0,SUM(DL7:DL75),"")</f>
        <v>24</v>
      </c>
    </row>
    <row r="39" spans="2:122" ht="15" customHeight="1" x14ac:dyDescent="0.2">
      <c r="B39" s="15"/>
      <c r="C39" s="72" t="s">
        <v>18</v>
      </c>
      <c r="D39" s="73"/>
      <c r="E39" s="74"/>
      <c r="F39" s="72" t="s">
        <v>82</v>
      </c>
      <c r="G39" s="74"/>
      <c r="H39" s="65" t="s">
        <v>6</v>
      </c>
      <c r="I39" s="65"/>
      <c r="J39" s="66" t="s">
        <v>8</v>
      </c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2" t="s">
        <v>84</v>
      </c>
      <c r="W39" s="73"/>
      <c r="X39" s="74"/>
      <c r="Y39" s="65" t="s">
        <v>12</v>
      </c>
      <c r="Z39" s="65"/>
      <c r="AA39" s="65" t="s">
        <v>7</v>
      </c>
      <c r="AB39" s="65"/>
      <c r="AC39" s="65"/>
      <c r="AD39" s="65" t="s">
        <v>9</v>
      </c>
      <c r="AE39" s="65"/>
      <c r="AF39" s="65"/>
      <c r="AG39" s="65"/>
      <c r="AH39" s="12"/>
      <c r="AI39" s="13"/>
      <c r="AS39" s="79">
        <v>36</v>
      </c>
      <c r="AT39" s="14">
        <v>6</v>
      </c>
      <c r="AU39" s="14" t="str">
        <f>IF(SUM(DN7:DN75)&gt;0,SUM(DN7:DN75),"")</f>
        <v/>
      </c>
      <c r="BX39" s="64" t="s">
        <v>22</v>
      </c>
      <c r="BY39" s="64"/>
      <c r="BZ39" s="64"/>
      <c r="CA39" s="64"/>
      <c r="CB39" s="64"/>
      <c r="CD39" s="64" t="s">
        <v>31</v>
      </c>
      <c r="CE39" s="64"/>
      <c r="CF39" s="64"/>
      <c r="CG39" s="64"/>
      <c r="CH39" s="64"/>
      <c r="CJ39" s="64" t="s">
        <v>32</v>
      </c>
      <c r="CK39" s="64"/>
      <c r="CL39" s="64"/>
      <c r="CM39" s="64"/>
      <c r="CN39" s="64"/>
      <c r="CP39" s="64" t="s">
        <v>33</v>
      </c>
      <c r="CQ39" s="64"/>
      <c r="CR39" s="64"/>
      <c r="CS39" s="64"/>
      <c r="CT39" s="64"/>
      <c r="CV39" s="64" t="s">
        <v>34</v>
      </c>
      <c r="CW39" s="64"/>
      <c r="CX39" s="64"/>
      <c r="CY39" s="64"/>
      <c r="CZ39" s="64"/>
      <c r="DB39" s="64" t="s">
        <v>35</v>
      </c>
      <c r="DC39" s="64"/>
      <c r="DD39" s="64"/>
      <c r="DE39" s="64"/>
      <c r="DF39" s="64"/>
      <c r="DH39" s="64" t="s">
        <v>36</v>
      </c>
      <c r="DI39" s="64"/>
      <c r="DJ39" s="64"/>
      <c r="DK39" s="64"/>
      <c r="DL39" s="64"/>
      <c r="DN39" s="64" t="s">
        <v>37</v>
      </c>
      <c r="DO39" s="64"/>
      <c r="DP39" s="64"/>
      <c r="DQ39" s="64"/>
      <c r="DR39" s="64"/>
    </row>
    <row r="40" spans="2:122" x14ac:dyDescent="0.2">
      <c r="B40" s="15"/>
      <c r="C40" s="75"/>
      <c r="D40" s="76"/>
      <c r="E40" s="77"/>
      <c r="F40" s="75"/>
      <c r="G40" s="77"/>
      <c r="H40" s="65"/>
      <c r="I40" s="65"/>
      <c r="J40" s="65" t="s">
        <v>3</v>
      </c>
      <c r="K40" s="65"/>
      <c r="L40" s="65" t="s">
        <v>1</v>
      </c>
      <c r="M40" s="65"/>
      <c r="N40" s="65" t="s">
        <v>2</v>
      </c>
      <c r="O40" s="65"/>
      <c r="P40" s="65" t="s">
        <v>4</v>
      </c>
      <c r="Q40" s="65"/>
      <c r="R40" s="65" t="s">
        <v>5</v>
      </c>
      <c r="S40" s="65"/>
      <c r="T40" s="65" t="s">
        <v>11</v>
      </c>
      <c r="U40" s="66"/>
      <c r="V40" s="75"/>
      <c r="W40" s="76"/>
      <c r="X40" s="77"/>
      <c r="Y40" s="65"/>
      <c r="Z40" s="65"/>
      <c r="AA40" s="65"/>
      <c r="AB40" s="65"/>
      <c r="AC40" s="65"/>
      <c r="AD40" s="65"/>
      <c r="AE40" s="65"/>
      <c r="AF40" s="65"/>
      <c r="AG40" s="65"/>
      <c r="AH40" s="12"/>
      <c r="AI40" s="13"/>
      <c r="AK40" s="17" t="s">
        <v>18</v>
      </c>
      <c r="AL40" s="18" t="s">
        <v>15</v>
      </c>
      <c r="AM40" s="18" t="s">
        <v>16</v>
      </c>
      <c r="AN40" s="18" t="s">
        <v>17</v>
      </c>
      <c r="AO40" s="18" t="s">
        <v>14</v>
      </c>
      <c r="AP40" s="18" t="s">
        <v>9</v>
      </c>
      <c r="AQ40" s="18" t="s">
        <v>86</v>
      </c>
      <c r="AR40" s="19"/>
      <c r="AS40" s="79"/>
      <c r="AT40" s="14">
        <v>7.5</v>
      </c>
      <c r="AU40" s="14">
        <f>IF(SUM(DO7:DO75)&gt;0,SUM(DO7:DO75),"")</f>
        <v>24</v>
      </c>
      <c r="AV40" s="19"/>
      <c r="AW40" s="19"/>
      <c r="AX40" s="19"/>
      <c r="AY40" s="19"/>
      <c r="AZ40" s="19"/>
      <c r="BX40" s="16" t="s">
        <v>23</v>
      </c>
      <c r="BY40" s="16" t="s">
        <v>24</v>
      </c>
      <c r="BZ40" s="16" t="s">
        <v>25</v>
      </c>
      <c r="CA40" s="16" t="s">
        <v>26</v>
      </c>
      <c r="CB40" s="16" t="s">
        <v>27</v>
      </c>
      <c r="CD40" s="16" t="s">
        <v>23</v>
      </c>
      <c r="CE40" s="16" t="s">
        <v>24</v>
      </c>
      <c r="CF40" s="16" t="s">
        <v>25</v>
      </c>
      <c r="CG40" s="16" t="s">
        <v>26</v>
      </c>
      <c r="CH40" s="16" t="s">
        <v>27</v>
      </c>
      <c r="CJ40" s="16" t="s">
        <v>23</v>
      </c>
      <c r="CK40" s="16" t="s">
        <v>24</v>
      </c>
      <c r="CL40" s="16" t="s">
        <v>25</v>
      </c>
      <c r="CM40" s="16" t="s">
        <v>26</v>
      </c>
      <c r="CN40" s="16" t="s">
        <v>27</v>
      </c>
      <c r="CP40" s="16" t="s">
        <v>23</v>
      </c>
      <c r="CQ40" s="16" t="s">
        <v>24</v>
      </c>
      <c r="CR40" s="16" t="s">
        <v>25</v>
      </c>
      <c r="CS40" s="16" t="s">
        <v>26</v>
      </c>
      <c r="CT40" s="16" t="s">
        <v>27</v>
      </c>
      <c r="CV40" s="16" t="s">
        <v>23</v>
      </c>
      <c r="CW40" s="16" t="s">
        <v>24</v>
      </c>
      <c r="CX40" s="16" t="s">
        <v>25</v>
      </c>
      <c r="CY40" s="16" t="s">
        <v>26</v>
      </c>
      <c r="CZ40" s="16" t="s">
        <v>27</v>
      </c>
      <c r="DB40" s="16" t="s">
        <v>23</v>
      </c>
      <c r="DC40" s="16" t="s">
        <v>24</v>
      </c>
      <c r="DD40" s="16" t="s">
        <v>25</v>
      </c>
      <c r="DE40" s="16" t="s">
        <v>26</v>
      </c>
      <c r="DF40" s="16" t="s">
        <v>27</v>
      </c>
      <c r="DH40" s="16" t="s">
        <v>23</v>
      </c>
      <c r="DI40" s="16" t="s">
        <v>24</v>
      </c>
      <c r="DJ40" s="16" t="s">
        <v>25</v>
      </c>
      <c r="DK40" s="16" t="s">
        <v>26</v>
      </c>
      <c r="DL40" s="16" t="s">
        <v>27</v>
      </c>
      <c r="DN40" s="16" t="s">
        <v>23</v>
      </c>
      <c r="DO40" s="16" t="s">
        <v>24</v>
      </c>
      <c r="DP40" s="16" t="s">
        <v>25</v>
      </c>
      <c r="DQ40" s="16" t="s">
        <v>26</v>
      </c>
      <c r="DR40" s="16" t="s">
        <v>27</v>
      </c>
    </row>
    <row r="41" spans="2:122" x14ac:dyDescent="0.2">
      <c r="B41" s="15"/>
      <c r="C41" s="53" t="s">
        <v>55</v>
      </c>
      <c r="D41" s="61"/>
      <c r="E41" s="54"/>
      <c r="F41" s="53">
        <v>12</v>
      </c>
      <c r="G41" s="54"/>
      <c r="H41" s="53" t="s">
        <v>38</v>
      </c>
      <c r="I41" s="54"/>
      <c r="J41" s="62">
        <v>3.44</v>
      </c>
      <c r="K41" s="63"/>
      <c r="L41" s="62">
        <v>0.15</v>
      </c>
      <c r="M41" s="63"/>
      <c r="N41" s="62">
        <v>0.15</v>
      </c>
      <c r="O41" s="63"/>
      <c r="P41" s="62"/>
      <c r="Q41" s="63"/>
      <c r="R41" s="62"/>
      <c r="S41" s="63"/>
      <c r="T41" s="62"/>
      <c r="U41" s="63"/>
      <c r="V41" s="50">
        <f t="shared" ref="V41:V43" si="537">SUM(J41:U41)</f>
        <v>3.7399999999999998</v>
      </c>
      <c r="W41" s="51"/>
      <c r="X41" s="52"/>
      <c r="Y41" s="53">
        <v>364</v>
      </c>
      <c r="Z41" s="54"/>
      <c r="AA41" s="55">
        <f t="shared" ref="AA41:AA50" si="538">IF(F41=8,0.395,IF(F41=10,0.616,IF(F41=12,0.888,IF(F41=16,1.578,IF(F41=20,2.466,IF(F41=25,3.854,IF(F41=28,4.833,IF(F41=32,6.313,IF(F41=36,7.99,"N/A")))))))))</f>
        <v>0.88800000000000001</v>
      </c>
      <c r="AB41" s="56"/>
      <c r="AC41" s="57"/>
      <c r="AD41" s="58">
        <f t="shared" ref="AD41:AD50" si="539">V41*Y41*AA41</f>
        <v>1208.8876799999998</v>
      </c>
      <c r="AE41" s="59"/>
      <c r="AF41" s="59"/>
      <c r="AG41" s="60"/>
      <c r="AH41" s="12"/>
      <c r="AI41" s="13"/>
      <c r="AK41" s="20" t="str">
        <f t="shared" ref="AK41:AK50" si="540">C41</f>
        <v>Col. Ties 1</v>
      </c>
      <c r="AL41" s="21">
        <f>QUOTIENT(AO41,V41)</f>
        <v>2</v>
      </c>
      <c r="AM41" s="22">
        <f>CEILING(Y41/AL41,1)</f>
        <v>182</v>
      </c>
      <c r="AN41" s="21">
        <f t="shared" ref="AN41:AN50" si="541">F41</f>
        <v>12</v>
      </c>
      <c r="AO41" s="23">
        <f>IF(AND(BV41=BQ41,V41&lt;=6),6,IF(BV41=BR41,7.5,IF(BV41=BS41,9,IF(BV41=BT41,10.5,IF(BV41=BP41,12,"N/A")))))</f>
        <v>7.5</v>
      </c>
      <c r="AP41" s="24">
        <f>AO41*AM41*AA41</f>
        <v>1212.1200000000001</v>
      </c>
      <c r="AQ41" s="24">
        <f t="shared" ref="AQ41:AQ50" si="542">AP41-AD41</f>
        <v>3.2323200000002998</v>
      </c>
      <c r="AR41" s="25"/>
      <c r="AS41" s="79"/>
      <c r="AT41" s="14">
        <v>9</v>
      </c>
      <c r="AU41" s="14" t="str">
        <f>IF(SUM(DP7:DP75)&gt;0,SUM(DP7:DP75),"")</f>
        <v/>
      </c>
      <c r="AV41" s="25"/>
      <c r="AW41" s="25"/>
      <c r="AX41" s="25"/>
      <c r="AY41" s="25"/>
      <c r="AZ41" s="25"/>
      <c r="BJ41" s="16">
        <f t="shared" ref="BJ41:BJ50" si="543">ROUNDUP(Y41/QUOTIENT(12,V41),0)</f>
        <v>122</v>
      </c>
      <c r="BK41" s="16">
        <f t="shared" ref="BK41:BK50" si="544">ROUNDUP(Y41/IF(V41&gt;6,QUOTIENT(2*6,V41),QUOTIENT(6,V41)),0)</f>
        <v>364</v>
      </c>
      <c r="BL41" s="16">
        <f t="shared" ref="BL41:BL50" si="545">ROUNDUP(Y41/IF(V41&gt;7.5,QUOTIENT(2*7.5,V41),QUOTIENT(7.5,V41)),0)</f>
        <v>182</v>
      </c>
      <c r="BM41" s="16">
        <f t="shared" ref="BM41:BM50" si="546">ROUNDUP(Y41/IF(V41&gt;9,QUOTIENT(2*9,V41),QUOTIENT(9,V41)),0)</f>
        <v>182</v>
      </c>
      <c r="BN41" s="16">
        <f t="shared" ref="BN41:BN50" si="547">ROUNDUP(Y41/IF(V41&gt;10.5,QUOTIENT(2*10.5,V41),QUOTIENT(10.5,V41)),0)</f>
        <v>182</v>
      </c>
      <c r="BO41" s="16"/>
      <c r="BP41" s="16">
        <f t="shared" ref="BP41:BP50" si="548">BJ41*12-V41*Y41</f>
        <v>102.6400000000001</v>
      </c>
      <c r="BQ41" s="16">
        <f t="shared" ref="BQ41:BQ50" si="549">IF(V41&gt;6,2*BK41*6,BK41*6)-V41*Y41</f>
        <v>822.6400000000001</v>
      </c>
      <c r="BR41" s="16">
        <f t="shared" ref="BR41:BR50" si="550">IF(V41&gt;7.5,2*BL41*7.5,BL41*7.5)-V41*Y41</f>
        <v>3.6400000000001</v>
      </c>
      <c r="BS41" s="16">
        <f t="shared" ref="BS41:BS50" si="551">IF(V41&gt;9,2*BM41*9,BM41*9)-V41*Y41</f>
        <v>276.6400000000001</v>
      </c>
      <c r="BT41" s="16">
        <f t="shared" ref="BT41:BT50" si="552">IF(V41&gt;10.5,2*BN41*10.5,BN41*10.5)-V41*Y41</f>
        <v>549.6400000000001</v>
      </c>
      <c r="BU41" s="16"/>
      <c r="BV41" s="16">
        <f t="shared" ref="BV41:BV50" si="553">MINA(BP41:BT41)</f>
        <v>3.6400000000001</v>
      </c>
      <c r="BX41" s="16" t="str">
        <f t="shared" ref="BX41:BX50" si="554">IF(AND(F41=10,AO41=6),AM41,"")</f>
        <v/>
      </c>
      <c r="BY41" s="16" t="str">
        <f t="shared" ref="BY41:BY50" si="555">IF(AND(F41=10,AO41=7.5),AM41,"")</f>
        <v/>
      </c>
      <c r="BZ41" s="16" t="str">
        <f t="shared" ref="BZ41:BZ50" si="556">IF(AND(F41=10,AO41=9),AM41,"")</f>
        <v/>
      </c>
      <c r="CA41" s="16" t="str">
        <f t="shared" ref="CA41:CA50" si="557">IF(AND(F41=10,AO41=10.5),AM41,"")</f>
        <v/>
      </c>
      <c r="CB41" s="16" t="str">
        <f t="shared" ref="CB41:CB50" si="558">IF(AND(F41=10,AO41=12),AM41,"")</f>
        <v/>
      </c>
      <c r="CD41" s="16" t="str">
        <f t="shared" ref="CD41:CD50" si="559">IF(AND(F41=12,AO41=6),AM41,"")</f>
        <v/>
      </c>
      <c r="CE41" s="16">
        <f t="shared" ref="CE41:CE50" si="560">IF(AND(F41=12,AO41=7.5),AM41,"")</f>
        <v>182</v>
      </c>
      <c r="CF41" s="16" t="str">
        <f t="shared" ref="CF41:CF50" si="561">IF(AND(F41=12,AO41=9),AM41,"")</f>
        <v/>
      </c>
      <c r="CG41" s="16" t="str">
        <f t="shared" ref="CG41:CG50" si="562">IF(AND(F41=12,AO41=10.5),AM41,"")</f>
        <v/>
      </c>
      <c r="CH41" s="16" t="str">
        <f t="shared" ref="CH41:CH50" si="563">IF(AND(F41=12,AO41=12),AM41,"")</f>
        <v/>
      </c>
      <c r="CJ41" s="16" t="str">
        <f t="shared" ref="CJ41:CJ50" si="564">IF(AND(F41=16,AO41=6),AM41,"")</f>
        <v/>
      </c>
      <c r="CK41" s="16" t="str">
        <f t="shared" ref="CK41:CK50" si="565">IF(AND(F41=16,AO41=7.5),AM41,"")</f>
        <v/>
      </c>
      <c r="CL41" s="16" t="str">
        <f t="shared" ref="CL41:CL50" si="566">IF(AND(F41=16,AO41=9),AM41,"")</f>
        <v/>
      </c>
      <c r="CM41" s="16" t="str">
        <f t="shared" ref="CM41:CM50" si="567">IF(AND(F41=16,AO41=10.5),AM41,"")</f>
        <v/>
      </c>
      <c r="CN41" s="16" t="str">
        <f t="shared" ref="CN41:CN50" si="568">IF(AND(F41=16,AO41=12),AM41,"")</f>
        <v/>
      </c>
      <c r="CP41" s="16" t="str">
        <f t="shared" ref="CP41:CP50" si="569">IF(AND(F41=20,AO41=6),AM41,"")</f>
        <v/>
      </c>
      <c r="CQ41" s="16" t="str">
        <f t="shared" ref="CQ41:CQ50" si="570">IF(AND(F41=20,AO41=7.5),AM41,"")</f>
        <v/>
      </c>
      <c r="CR41" s="16" t="str">
        <f t="shared" ref="CR41:CR50" si="571">IF(AND(F41=20,AO41=9),AM41,"")</f>
        <v/>
      </c>
      <c r="CS41" s="16" t="str">
        <f t="shared" ref="CS41:CS50" si="572">IF(AND(F41=20,AO41=10.5),AM41,"")</f>
        <v/>
      </c>
      <c r="CT41" s="16" t="str">
        <f t="shared" ref="CT41:CT50" si="573">IF(AND(F41=20,AO41=12),AM41,"")</f>
        <v/>
      </c>
      <c r="CV41" s="16" t="str">
        <f t="shared" ref="CV41:CV50" si="574">IF(AND(F41=25,AO41=6),AM41,"")</f>
        <v/>
      </c>
      <c r="CW41" s="16" t="str">
        <f t="shared" ref="CW41:CW50" si="575">IF(AND(F41=25,AO41=7.5),AM41,"")</f>
        <v/>
      </c>
      <c r="CX41" s="16" t="str">
        <f t="shared" ref="CX41:CX50" si="576">IF(AND(F41=25,AO41=9),AM41,"")</f>
        <v/>
      </c>
      <c r="CY41" s="16" t="str">
        <f t="shared" ref="CY41:CY50" si="577">IF(AND(F41=25,AO41=10.5),AM41,"")</f>
        <v/>
      </c>
      <c r="CZ41" s="16" t="str">
        <f t="shared" ref="CZ41:CZ50" si="578">IF(AND(F41=25,AO41=12),AM41,"")</f>
        <v/>
      </c>
      <c r="DB41" s="16" t="str">
        <f t="shared" ref="DB41:DB50" si="579">IF(AND(F41=28,AO41=6),AM41,"")</f>
        <v/>
      </c>
      <c r="DC41" s="16" t="str">
        <f t="shared" ref="DC41:DC50" si="580">IF(AND(F41=28,AO41=7.5),AM41,"")</f>
        <v/>
      </c>
      <c r="DD41" s="16" t="str">
        <f t="shared" ref="DD41:DD50" si="581">IF(AND(F41=28,AO41=9),AM41,"")</f>
        <v/>
      </c>
      <c r="DE41" s="16" t="str">
        <f t="shared" ref="DE41:DE50" si="582">IF(AND(F41=28,AO41=10.5),AM41,"")</f>
        <v/>
      </c>
      <c r="DF41" s="16" t="str">
        <f t="shared" ref="DF41:DF50" si="583">IF(AND(F41=28,AO41=12),AM41,"")</f>
        <v/>
      </c>
      <c r="DH41" s="16" t="str">
        <f t="shared" ref="DH41:DH50" si="584">IF(AND(F41=32,AO41=6),AM41,"")</f>
        <v/>
      </c>
      <c r="DI41" s="16" t="str">
        <f t="shared" ref="DI41:DI50" si="585">IF(AND(F41=32,AO41=7.5),AM41,"")</f>
        <v/>
      </c>
      <c r="DJ41" s="16" t="str">
        <f t="shared" ref="DJ41:DJ50" si="586">IF(AND(F41=32,AO41=9),AM41,"")</f>
        <v/>
      </c>
      <c r="DK41" s="16" t="str">
        <f t="shared" ref="DK41:DK50" si="587">IF(AND(F41=32,AO41=10.5),AM41,"")</f>
        <v/>
      </c>
      <c r="DL41" s="16" t="str">
        <f t="shared" ref="DL41:DL50" si="588">IF(AND(F41=32,AO41=12),AM41,"")</f>
        <v/>
      </c>
      <c r="DN41" s="16" t="str">
        <f t="shared" ref="DN41:DN50" si="589">IF(AND(F41=36,AO41=6),AM41,"")</f>
        <v/>
      </c>
      <c r="DO41" s="16" t="str">
        <f t="shared" ref="DO41:DO50" si="590">IF(AND(F41=36,AO41=7.5),AM41,"")</f>
        <v/>
      </c>
      <c r="DP41" s="16" t="str">
        <f t="shared" ref="DP41:DP50" si="591">IF(AND(F41=36,AO41=9),AM41,"")</f>
        <v/>
      </c>
      <c r="DQ41" s="16" t="str">
        <f t="shared" ref="DQ41:DQ50" si="592">IF(AND(F41=36,AO41=10.5),AM41,"")</f>
        <v/>
      </c>
      <c r="DR41" s="16" t="str">
        <f t="shared" ref="DR41:DR50" si="593">IF(AND(F41=36,AO41=12),AM41,"")</f>
        <v/>
      </c>
    </row>
    <row r="42" spans="2:122" x14ac:dyDescent="0.2">
      <c r="B42" s="15"/>
      <c r="C42" s="53" t="s">
        <v>56</v>
      </c>
      <c r="D42" s="61"/>
      <c r="E42" s="54"/>
      <c r="F42" s="53">
        <v>12</v>
      </c>
      <c r="G42" s="54"/>
      <c r="H42" s="53" t="s">
        <v>38</v>
      </c>
      <c r="I42" s="54"/>
      <c r="J42" s="62">
        <v>3.63</v>
      </c>
      <c r="K42" s="63"/>
      <c r="L42" s="62">
        <v>0.15</v>
      </c>
      <c r="M42" s="63"/>
      <c r="N42" s="62">
        <v>0.15</v>
      </c>
      <c r="O42" s="63"/>
      <c r="P42" s="62"/>
      <c r="Q42" s="63"/>
      <c r="R42" s="62"/>
      <c r="S42" s="63"/>
      <c r="T42" s="62"/>
      <c r="U42" s="63"/>
      <c r="V42" s="50">
        <f t="shared" si="537"/>
        <v>3.9299999999999997</v>
      </c>
      <c r="W42" s="51"/>
      <c r="X42" s="52"/>
      <c r="Y42" s="53">
        <v>227</v>
      </c>
      <c r="Z42" s="54"/>
      <c r="AA42" s="55">
        <f t="shared" si="538"/>
        <v>0.88800000000000001</v>
      </c>
      <c r="AB42" s="56"/>
      <c r="AC42" s="57"/>
      <c r="AD42" s="58">
        <f t="shared" si="539"/>
        <v>792.19367999999997</v>
      </c>
      <c r="AE42" s="59"/>
      <c r="AF42" s="59"/>
      <c r="AG42" s="60"/>
      <c r="AH42" s="12"/>
      <c r="AI42" s="13"/>
      <c r="AK42" s="20" t="str">
        <f t="shared" si="540"/>
        <v>Col. Ties 2</v>
      </c>
      <c r="AL42" s="21">
        <f t="shared" ref="AL42" si="594">QUOTIENT(AO42,V42)</f>
        <v>3</v>
      </c>
      <c r="AM42" s="22">
        <f t="shared" ref="AM42" si="595">CEILING(Y42/AL42,1)</f>
        <v>76</v>
      </c>
      <c r="AN42" s="21">
        <f t="shared" si="541"/>
        <v>12</v>
      </c>
      <c r="AO42" s="23">
        <f t="shared" ref="AO42" si="596">IF(AND(BV42=BQ42,V42&lt;=6),6,IF(BV42=BR42,7.5,IF(BV42=BS42,9,IF(BV42=BT42,10.5,IF(BV42=BP42,12,"N/A")))))</f>
        <v>12</v>
      </c>
      <c r="AP42" s="24">
        <f t="shared" ref="AP42" si="597">AO42*AM42*AA42</f>
        <v>809.85599999999999</v>
      </c>
      <c r="AQ42" s="24">
        <f t="shared" si="542"/>
        <v>17.662320000000022</v>
      </c>
      <c r="AR42" s="25"/>
      <c r="AS42" s="79"/>
      <c r="AT42" s="14">
        <v>10.5</v>
      </c>
      <c r="AU42" s="14" t="str">
        <f>IF(SUM(DQ7:DQ75)&gt;0,SUM(DQ7:DQ75),"")</f>
        <v/>
      </c>
      <c r="AV42" s="25"/>
      <c r="AW42" s="25"/>
      <c r="AX42" s="25"/>
      <c r="AY42" s="25"/>
      <c r="AZ42" s="25"/>
      <c r="BJ42" s="16">
        <f t="shared" si="543"/>
        <v>76</v>
      </c>
      <c r="BK42" s="16">
        <f t="shared" si="544"/>
        <v>227</v>
      </c>
      <c r="BL42" s="16">
        <f t="shared" si="545"/>
        <v>227</v>
      </c>
      <c r="BM42" s="16">
        <f t="shared" si="546"/>
        <v>114</v>
      </c>
      <c r="BN42" s="16">
        <f t="shared" si="547"/>
        <v>114</v>
      </c>
      <c r="BO42" s="16"/>
      <c r="BP42" s="16">
        <f t="shared" si="548"/>
        <v>19.8900000000001</v>
      </c>
      <c r="BQ42" s="16">
        <f t="shared" si="549"/>
        <v>469.8900000000001</v>
      </c>
      <c r="BR42" s="16">
        <f t="shared" si="550"/>
        <v>810.3900000000001</v>
      </c>
      <c r="BS42" s="16">
        <f t="shared" si="551"/>
        <v>133.8900000000001</v>
      </c>
      <c r="BT42" s="16">
        <f t="shared" si="552"/>
        <v>304.8900000000001</v>
      </c>
      <c r="BU42" s="16"/>
      <c r="BV42" s="16">
        <f t="shared" si="553"/>
        <v>19.8900000000001</v>
      </c>
      <c r="BX42" s="16" t="str">
        <f t="shared" si="554"/>
        <v/>
      </c>
      <c r="BY42" s="16" t="str">
        <f t="shared" si="555"/>
        <v/>
      </c>
      <c r="BZ42" s="16" t="str">
        <f t="shared" si="556"/>
        <v/>
      </c>
      <c r="CA42" s="16" t="str">
        <f t="shared" si="557"/>
        <v/>
      </c>
      <c r="CB42" s="16" t="str">
        <f t="shared" si="558"/>
        <v/>
      </c>
      <c r="CD42" s="16" t="str">
        <f t="shared" si="559"/>
        <v/>
      </c>
      <c r="CE42" s="16" t="str">
        <f t="shared" si="560"/>
        <v/>
      </c>
      <c r="CF42" s="16" t="str">
        <f t="shared" si="561"/>
        <v/>
      </c>
      <c r="CG42" s="16" t="str">
        <f t="shared" si="562"/>
        <v/>
      </c>
      <c r="CH42" s="16">
        <f t="shared" si="563"/>
        <v>76</v>
      </c>
      <c r="CJ42" s="16" t="str">
        <f t="shared" si="564"/>
        <v/>
      </c>
      <c r="CK42" s="16" t="str">
        <f t="shared" si="565"/>
        <v/>
      </c>
      <c r="CL42" s="16" t="str">
        <f t="shared" si="566"/>
        <v/>
      </c>
      <c r="CM42" s="16" t="str">
        <f t="shared" si="567"/>
        <v/>
      </c>
      <c r="CN42" s="16" t="str">
        <f t="shared" si="568"/>
        <v/>
      </c>
      <c r="CP42" s="16" t="str">
        <f t="shared" si="569"/>
        <v/>
      </c>
      <c r="CQ42" s="16" t="str">
        <f t="shared" si="570"/>
        <v/>
      </c>
      <c r="CR42" s="16" t="str">
        <f t="shared" si="571"/>
        <v/>
      </c>
      <c r="CS42" s="16" t="str">
        <f t="shared" si="572"/>
        <v/>
      </c>
      <c r="CT42" s="16" t="str">
        <f t="shared" si="573"/>
        <v/>
      </c>
      <c r="CV42" s="16" t="str">
        <f t="shared" si="574"/>
        <v/>
      </c>
      <c r="CW42" s="16" t="str">
        <f t="shared" si="575"/>
        <v/>
      </c>
      <c r="CX42" s="16" t="str">
        <f t="shared" si="576"/>
        <v/>
      </c>
      <c r="CY42" s="16" t="str">
        <f t="shared" si="577"/>
        <v/>
      </c>
      <c r="CZ42" s="16" t="str">
        <f t="shared" si="578"/>
        <v/>
      </c>
      <c r="DB42" s="16" t="str">
        <f t="shared" si="579"/>
        <v/>
      </c>
      <c r="DC42" s="16" t="str">
        <f t="shared" si="580"/>
        <v/>
      </c>
      <c r="DD42" s="16" t="str">
        <f t="shared" si="581"/>
        <v/>
      </c>
      <c r="DE42" s="16" t="str">
        <f t="shared" si="582"/>
        <v/>
      </c>
      <c r="DF42" s="16" t="str">
        <f t="shared" si="583"/>
        <v/>
      </c>
      <c r="DH42" s="16" t="str">
        <f t="shared" si="584"/>
        <v/>
      </c>
      <c r="DI42" s="16" t="str">
        <f t="shared" si="585"/>
        <v/>
      </c>
      <c r="DJ42" s="16" t="str">
        <f t="shared" si="586"/>
        <v/>
      </c>
      <c r="DK42" s="16" t="str">
        <f t="shared" si="587"/>
        <v/>
      </c>
      <c r="DL42" s="16" t="str">
        <f t="shared" si="588"/>
        <v/>
      </c>
      <c r="DN42" s="16" t="str">
        <f t="shared" si="589"/>
        <v/>
      </c>
      <c r="DO42" s="16" t="str">
        <f t="shared" si="590"/>
        <v/>
      </c>
      <c r="DP42" s="16" t="str">
        <f t="shared" si="591"/>
        <v/>
      </c>
      <c r="DQ42" s="16" t="str">
        <f t="shared" si="592"/>
        <v/>
      </c>
      <c r="DR42" s="16" t="str">
        <f t="shared" si="593"/>
        <v/>
      </c>
    </row>
    <row r="43" spans="2:122" x14ac:dyDescent="0.2">
      <c r="B43" s="15"/>
      <c r="C43" s="53" t="s">
        <v>57</v>
      </c>
      <c r="D43" s="61"/>
      <c r="E43" s="54"/>
      <c r="F43" s="53">
        <v>10</v>
      </c>
      <c r="G43" s="54"/>
      <c r="H43" s="53" t="s">
        <v>38</v>
      </c>
      <c r="I43" s="54"/>
      <c r="J43" s="62">
        <v>2.2250000000000001</v>
      </c>
      <c r="K43" s="63"/>
      <c r="L43" s="62">
        <v>0.2</v>
      </c>
      <c r="M43" s="63"/>
      <c r="N43" s="62">
        <v>0.2</v>
      </c>
      <c r="O43" s="63"/>
      <c r="P43" s="62"/>
      <c r="Q43" s="63"/>
      <c r="R43" s="62"/>
      <c r="S43" s="63"/>
      <c r="T43" s="62"/>
      <c r="U43" s="63"/>
      <c r="V43" s="50">
        <f t="shared" si="537"/>
        <v>2.6250000000000004</v>
      </c>
      <c r="W43" s="51"/>
      <c r="X43" s="52"/>
      <c r="Y43" s="53">
        <v>44</v>
      </c>
      <c r="Z43" s="54"/>
      <c r="AA43" s="55">
        <f t="shared" si="538"/>
        <v>0.61599999999999999</v>
      </c>
      <c r="AB43" s="56"/>
      <c r="AC43" s="57"/>
      <c r="AD43" s="58">
        <f t="shared" si="539"/>
        <v>71.14800000000001</v>
      </c>
      <c r="AE43" s="59"/>
      <c r="AF43" s="59"/>
      <c r="AG43" s="60"/>
      <c r="AH43" s="12"/>
      <c r="AI43" s="13"/>
      <c r="AK43" s="20" t="str">
        <f t="shared" si="540"/>
        <v>Col. Ties 3</v>
      </c>
      <c r="AL43" s="21">
        <f>QUOTIENT(AO43,V43)</f>
        <v>2</v>
      </c>
      <c r="AM43" s="22">
        <f>CEILING(Y43/AL43,1)</f>
        <v>22</v>
      </c>
      <c r="AN43" s="21">
        <f t="shared" si="541"/>
        <v>10</v>
      </c>
      <c r="AO43" s="23">
        <f>IF(AND(BV43=BQ43,V43&lt;=6),6,IF(BV43=BR43,7.5,IF(BV43=BS43,9,IF(BV43=BT43,10.5,IF(BV43=BP43,12,"N/A")))))</f>
        <v>6</v>
      </c>
      <c r="AP43" s="24">
        <f>AO43*AM43*AA43</f>
        <v>81.311999999999998</v>
      </c>
      <c r="AQ43" s="24">
        <f t="shared" si="542"/>
        <v>10.163999999999987</v>
      </c>
      <c r="AR43" s="25"/>
      <c r="AS43" s="79"/>
      <c r="AT43" s="14">
        <v>12</v>
      </c>
      <c r="AU43" s="14" t="str">
        <f>IF(SUM(DR7:DR75)&gt;0,SUM(DR7:DR75),"")</f>
        <v/>
      </c>
      <c r="AV43" s="25"/>
      <c r="AW43" s="25"/>
      <c r="AX43" s="25"/>
      <c r="AY43" s="25"/>
      <c r="AZ43" s="25"/>
      <c r="BJ43" s="16">
        <f t="shared" si="543"/>
        <v>11</v>
      </c>
      <c r="BK43" s="16">
        <f t="shared" si="544"/>
        <v>22</v>
      </c>
      <c r="BL43" s="16">
        <f t="shared" si="545"/>
        <v>22</v>
      </c>
      <c r="BM43" s="16">
        <f t="shared" si="546"/>
        <v>15</v>
      </c>
      <c r="BN43" s="16">
        <f t="shared" si="547"/>
        <v>15</v>
      </c>
      <c r="BO43" s="16"/>
      <c r="BP43" s="16">
        <f t="shared" si="548"/>
        <v>16.499999999999986</v>
      </c>
      <c r="BQ43" s="16">
        <f t="shared" si="549"/>
        <v>16.499999999999986</v>
      </c>
      <c r="BR43" s="16">
        <f t="shared" si="550"/>
        <v>49.499999999999986</v>
      </c>
      <c r="BS43" s="16">
        <f t="shared" si="551"/>
        <v>19.499999999999986</v>
      </c>
      <c r="BT43" s="16">
        <f t="shared" si="552"/>
        <v>41.999999999999986</v>
      </c>
      <c r="BU43" s="16"/>
      <c r="BV43" s="16">
        <f t="shared" si="553"/>
        <v>16.499999999999986</v>
      </c>
      <c r="BX43" s="16">
        <f t="shared" si="554"/>
        <v>22</v>
      </c>
      <c r="BY43" s="16" t="str">
        <f t="shared" si="555"/>
        <v/>
      </c>
      <c r="BZ43" s="16" t="str">
        <f t="shared" si="556"/>
        <v/>
      </c>
      <c r="CA43" s="16" t="str">
        <f t="shared" si="557"/>
        <v/>
      </c>
      <c r="CB43" s="16" t="str">
        <f t="shared" si="558"/>
        <v/>
      </c>
      <c r="CD43" s="16" t="str">
        <f t="shared" si="559"/>
        <v/>
      </c>
      <c r="CE43" s="16" t="str">
        <f t="shared" si="560"/>
        <v/>
      </c>
      <c r="CF43" s="16" t="str">
        <f t="shared" si="561"/>
        <v/>
      </c>
      <c r="CG43" s="16" t="str">
        <f t="shared" si="562"/>
        <v/>
      </c>
      <c r="CH43" s="16" t="str">
        <f t="shared" si="563"/>
        <v/>
      </c>
      <c r="CJ43" s="16" t="str">
        <f t="shared" si="564"/>
        <v/>
      </c>
      <c r="CK43" s="16" t="str">
        <f t="shared" si="565"/>
        <v/>
      </c>
      <c r="CL43" s="16" t="str">
        <f t="shared" si="566"/>
        <v/>
      </c>
      <c r="CM43" s="16" t="str">
        <f t="shared" si="567"/>
        <v/>
      </c>
      <c r="CN43" s="16" t="str">
        <f t="shared" si="568"/>
        <v/>
      </c>
      <c r="CP43" s="16" t="str">
        <f t="shared" si="569"/>
        <v/>
      </c>
      <c r="CQ43" s="16" t="str">
        <f t="shared" si="570"/>
        <v/>
      </c>
      <c r="CR43" s="16" t="str">
        <f t="shared" si="571"/>
        <v/>
      </c>
      <c r="CS43" s="16" t="str">
        <f t="shared" si="572"/>
        <v/>
      </c>
      <c r="CT43" s="16" t="str">
        <f t="shared" si="573"/>
        <v/>
      </c>
      <c r="CV43" s="16" t="str">
        <f t="shared" si="574"/>
        <v/>
      </c>
      <c r="CW43" s="16" t="str">
        <f t="shared" si="575"/>
        <v/>
      </c>
      <c r="CX43" s="16" t="str">
        <f t="shared" si="576"/>
        <v/>
      </c>
      <c r="CY43" s="16" t="str">
        <f t="shared" si="577"/>
        <v/>
      </c>
      <c r="CZ43" s="16" t="str">
        <f t="shared" si="578"/>
        <v/>
      </c>
      <c r="DB43" s="16" t="str">
        <f t="shared" si="579"/>
        <v/>
      </c>
      <c r="DC43" s="16" t="str">
        <f t="shared" si="580"/>
        <v/>
      </c>
      <c r="DD43" s="16" t="str">
        <f t="shared" si="581"/>
        <v/>
      </c>
      <c r="DE43" s="16" t="str">
        <f t="shared" si="582"/>
        <v/>
      </c>
      <c r="DF43" s="16" t="str">
        <f t="shared" si="583"/>
        <v/>
      </c>
      <c r="DH43" s="16" t="str">
        <f t="shared" si="584"/>
        <v/>
      </c>
      <c r="DI43" s="16" t="str">
        <f t="shared" si="585"/>
        <v/>
      </c>
      <c r="DJ43" s="16" t="str">
        <f t="shared" si="586"/>
        <v/>
      </c>
      <c r="DK43" s="16" t="str">
        <f t="shared" si="587"/>
        <v/>
      </c>
      <c r="DL43" s="16" t="str">
        <f t="shared" si="588"/>
        <v/>
      </c>
      <c r="DN43" s="16" t="str">
        <f t="shared" si="589"/>
        <v/>
      </c>
      <c r="DO43" s="16" t="str">
        <f t="shared" si="590"/>
        <v/>
      </c>
      <c r="DP43" s="16" t="str">
        <f t="shared" si="591"/>
        <v/>
      </c>
      <c r="DQ43" s="16" t="str">
        <f t="shared" si="592"/>
        <v/>
      </c>
      <c r="DR43" s="16" t="str">
        <f t="shared" si="593"/>
        <v/>
      </c>
    </row>
    <row r="44" spans="2:122" x14ac:dyDescent="0.2">
      <c r="B44" s="15"/>
      <c r="C44" s="53" t="s">
        <v>58</v>
      </c>
      <c r="D44" s="61"/>
      <c r="E44" s="54"/>
      <c r="F44" s="53">
        <v>10</v>
      </c>
      <c r="G44" s="54"/>
      <c r="H44" s="53" t="s">
        <v>38</v>
      </c>
      <c r="I44" s="54"/>
      <c r="J44" s="62">
        <v>2.0750000000000002</v>
      </c>
      <c r="K44" s="63"/>
      <c r="L44" s="62">
        <v>0.2</v>
      </c>
      <c r="M44" s="63"/>
      <c r="N44" s="62">
        <v>0.2</v>
      </c>
      <c r="O44" s="63"/>
      <c r="P44" s="62"/>
      <c r="Q44" s="63"/>
      <c r="R44" s="62"/>
      <c r="S44" s="63"/>
      <c r="T44" s="62"/>
      <c r="U44" s="63"/>
      <c r="V44" s="50">
        <f t="shared" ref="V44:V45" si="598">SUM(J44:U44)</f>
        <v>2.4750000000000005</v>
      </c>
      <c r="W44" s="51"/>
      <c r="X44" s="52"/>
      <c r="Y44" s="53">
        <v>44</v>
      </c>
      <c r="Z44" s="54"/>
      <c r="AA44" s="55">
        <f t="shared" si="538"/>
        <v>0.61599999999999999</v>
      </c>
      <c r="AB44" s="56"/>
      <c r="AC44" s="57"/>
      <c r="AD44" s="58">
        <f t="shared" si="539"/>
        <v>67.082400000000007</v>
      </c>
      <c r="AE44" s="59"/>
      <c r="AF44" s="59"/>
      <c r="AG44" s="60"/>
      <c r="AH44" s="12"/>
      <c r="AI44" s="13"/>
      <c r="AK44" s="20" t="str">
        <f t="shared" si="540"/>
        <v>Col. Ties 4</v>
      </c>
      <c r="AL44" s="21">
        <f>QUOTIENT(AO44,V44)</f>
        <v>3</v>
      </c>
      <c r="AM44" s="22">
        <f>CEILING(Y44/AL44,1)</f>
        <v>15</v>
      </c>
      <c r="AN44" s="21">
        <f t="shared" si="541"/>
        <v>10</v>
      </c>
      <c r="AO44" s="23">
        <f>IF(AND(BV44=BQ44,V44&lt;=6),6,IF(BV44=BR44,7.5,IF(BV44=BS44,9,IF(BV44=BT44,10.5,IF(BV44=BP44,12,"N/A")))))</f>
        <v>7.5</v>
      </c>
      <c r="AP44" s="24">
        <f>AO44*AM44*AA44</f>
        <v>69.3</v>
      </c>
      <c r="AQ44" s="24">
        <f t="shared" si="542"/>
        <v>2.2175999999999902</v>
      </c>
      <c r="AR44" s="25"/>
      <c r="AS44" s="25"/>
      <c r="AT44" s="25"/>
      <c r="AU44" s="25"/>
      <c r="AV44" s="25"/>
      <c r="AW44" s="25"/>
      <c r="AX44" s="25"/>
      <c r="AY44" s="25"/>
      <c r="AZ44" s="25"/>
      <c r="BJ44" s="16">
        <f t="shared" si="543"/>
        <v>11</v>
      </c>
      <c r="BK44" s="16">
        <f t="shared" si="544"/>
        <v>22</v>
      </c>
      <c r="BL44" s="16">
        <f t="shared" si="545"/>
        <v>15</v>
      </c>
      <c r="BM44" s="16">
        <f t="shared" si="546"/>
        <v>15</v>
      </c>
      <c r="BN44" s="16">
        <f t="shared" si="547"/>
        <v>11</v>
      </c>
      <c r="BO44" s="16"/>
      <c r="BP44" s="16">
        <f t="shared" si="548"/>
        <v>23.09999999999998</v>
      </c>
      <c r="BQ44" s="16">
        <f t="shared" si="549"/>
        <v>23.09999999999998</v>
      </c>
      <c r="BR44" s="16">
        <f t="shared" si="550"/>
        <v>3.5999999999999801</v>
      </c>
      <c r="BS44" s="16">
        <f t="shared" si="551"/>
        <v>26.09999999999998</v>
      </c>
      <c r="BT44" s="16">
        <f t="shared" si="552"/>
        <v>6.5999999999999801</v>
      </c>
      <c r="BU44" s="16"/>
      <c r="BV44" s="16">
        <f t="shared" si="553"/>
        <v>3.5999999999999801</v>
      </c>
      <c r="BX44" s="16" t="str">
        <f t="shared" si="554"/>
        <v/>
      </c>
      <c r="BY44" s="16">
        <f t="shared" si="555"/>
        <v>15</v>
      </c>
      <c r="BZ44" s="16" t="str">
        <f t="shared" si="556"/>
        <v/>
      </c>
      <c r="CA44" s="16" t="str">
        <f t="shared" si="557"/>
        <v/>
      </c>
      <c r="CB44" s="16" t="str">
        <f t="shared" si="558"/>
        <v/>
      </c>
      <c r="CD44" s="16" t="str">
        <f t="shared" si="559"/>
        <v/>
      </c>
      <c r="CE44" s="16" t="str">
        <f t="shared" si="560"/>
        <v/>
      </c>
      <c r="CF44" s="16" t="str">
        <f t="shared" si="561"/>
        <v/>
      </c>
      <c r="CG44" s="16" t="str">
        <f t="shared" si="562"/>
        <v/>
      </c>
      <c r="CH44" s="16" t="str">
        <f t="shared" si="563"/>
        <v/>
      </c>
      <c r="CJ44" s="16" t="str">
        <f t="shared" si="564"/>
        <v/>
      </c>
      <c r="CK44" s="16" t="str">
        <f t="shared" si="565"/>
        <v/>
      </c>
      <c r="CL44" s="16" t="str">
        <f t="shared" si="566"/>
        <v/>
      </c>
      <c r="CM44" s="16" t="str">
        <f t="shared" si="567"/>
        <v/>
      </c>
      <c r="CN44" s="16" t="str">
        <f t="shared" si="568"/>
        <v/>
      </c>
      <c r="CP44" s="16" t="str">
        <f t="shared" si="569"/>
        <v/>
      </c>
      <c r="CQ44" s="16" t="str">
        <f t="shared" si="570"/>
        <v/>
      </c>
      <c r="CR44" s="16" t="str">
        <f t="shared" si="571"/>
        <v/>
      </c>
      <c r="CS44" s="16" t="str">
        <f t="shared" si="572"/>
        <v/>
      </c>
      <c r="CT44" s="16" t="str">
        <f t="shared" si="573"/>
        <v/>
      </c>
      <c r="CV44" s="16" t="str">
        <f t="shared" si="574"/>
        <v/>
      </c>
      <c r="CW44" s="16" t="str">
        <f t="shared" si="575"/>
        <v/>
      </c>
      <c r="CX44" s="16" t="str">
        <f t="shared" si="576"/>
        <v/>
      </c>
      <c r="CY44" s="16" t="str">
        <f t="shared" si="577"/>
        <v/>
      </c>
      <c r="CZ44" s="16" t="str">
        <f t="shared" si="578"/>
        <v/>
      </c>
      <c r="DB44" s="16" t="str">
        <f t="shared" si="579"/>
        <v/>
      </c>
      <c r="DC44" s="16" t="str">
        <f t="shared" si="580"/>
        <v/>
      </c>
      <c r="DD44" s="16" t="str">
        <f t="shared" si="581"/>
        <v/>
      </c>
      <c r="DE44" s="16" t="str">
        <f t="shared" si="582"/>
        <v/>
      </c>
      <c r="DF44" s="16" t="str">
        <f t="shared" si="583"/>
        <v/>
      </c>
      <c r="DH44" s="16" t="str">
        <f t="shared" si="584"/>
        <v/>
      </c>
      <c r="DI44" s="16" t="str">
        <f t="shared" si="585"/>
        <v/>
      </c>
      <c r="DJ44" s="16" t="str">
        <f t="shared" si="586"/>
        <v/>
      </c>
      <c r="DK44" s="16" t="str">
        <f t="shared" si="587"/>
        <v/>
      </c>
      <c r="DL44" s="16" t="str">
        <f t="shared" si="588"/>
        <v/>
      </c>
      <c r="DN44" s="16" t="str">
        <f t="shared" si="589"/>
        <v/>
      </c>
      <c r="DO44" s="16" t="str">
        <f t="shared" si="590"/>
        <v/>
      </c>
      <c r="DP44" s="16" t="str">
        <f t="shared" si="591"/>
        <v/>
      </c>
      <c r="DQ44" s="16" t="str">
        <f t="shared" si="592"/>
        <v/>
      </c>
      <c r="DR44" s="16" t="str">
        <f t="shared" si="593"/>
        <v/>
      </c>
    </row>
    <row r="45" spans="2:122" x14ac:dyDescent="0.2">
      <c r="B45" s="15"/>
      <c r="C45" s="53" t="s">
        <v>59</v>
      </c>
      <c r="D45" s="61"/>
      <c r="E45" s="54"/>
      <c r="F45" s="53">
        <v>16</v>
      </c>
      <c r="G45" s="54"/>
      <c r="H45" s="53" t="s">
        <v>38</v>
      </c>
      <c r="I45" s="54"/>
      <c r="J45" s="62">
        <v>4.5</v>
      </c>
      <c r="K45" s="63"/>
      <c r="L45" s="62">
        <v>0.2</v>
      </c>
      <c r="M45" s="63"/>
      <c r="N45" s="62">
        <v>0.2</v>
      </c>
      <c r="O45" s="63"/>
      <c r="P45" s="62"/>
      <c r="Q45" s="63"/>
      <c r="R45" s="62"/>
      <c r="S45" s="63"/>
      <c r="T45" s="62"/>
      <c r="U45" s="63"/>
      <c r="V45" s="50">
        <f t="shared" si="598"/>
        <v>4.9000000000000004</v>
      </c>
      <c r="W45" s="51"/>
      <c r="X45" s="52"/>
      <c r="Y45" s="53">
        <v>66</v>
      </c>
      <c r="Z45" s="54"/>
      <c r="AA45" s="55">
        <f t="shared" si="538"/>
        <v>1.5780000000000001</v>
      </c>
      <c r="AB45" s="56"/>
      <c r="AC45" s="57"/>
      <c r="AD45" s="58">
        <f t="shared" si="539"/>
        <v>510.32520000000005</v>
      </c>
      <c r="AE45" s="59"/>
      <c r="AF45" s="59"/>
      <c r="AG45" s="60"/>
      <c r="AH45" s="12"/>
      <c r="AI45" s="13"/>
      <c r="AK45" s="20" t="str">
        <f t="shared" si="540"/>
        <v>Vert. Bar 1</v>
      </c>
      <c r="AL45" s="21">
        <f>QUOTIENT(AO45,V45)</f>
        <v>2</v>
      </c>
      <c r="AM45" s="22">
        <f>CEILING(Y45/AL45,1)</f>
        <v>33</v>
      </c>
      <c r="AN45" s="21">
        <f t="shared" si="541"/>
        <v>16</v>
      </c>
      <c r="AO45" s="23">
        <f>IF(AND(BV45=BQ45,V45&lt;=6),6,IF(BV45=BR45,7.5,IF(BV45=BS45,9,IF(BV45=BT45,10.5,IF(BV45=BP45,12,"N/A")))))</f>
        <v>10.5</v>
      </c>
      <c r="AP45" s="24">
        <f>AO45*AM45*AA45</f>
        <v>546.77700000000004</v>
      </c>
      <c r="AQ45" s="24">
        <f t="shared" si="542"/>
        <v>36.451799999999992</v>
      </c>
      <c r="AR45" s="25"/>
      <c r="AS45" s="25"/>
      <c r="AT45" s="25"/>
      <c r="AU45" s="25"/>
      <c r="AV45" s="25"/>
      <c r="AW45" s="25"/>
      <c r="AX45" s="25"/>
      <c r="AY45" s="25"/>
      <c r="AZ45" s="25"/>
      <c r="BJ45" s="16">
        <f t="shared" si="543"/>
        <v>33</v>
      </c>
      <c r="BK45" s="16">
        <f t="shared" si="544"/>
        <v>66</v>
      </c>
      <c r="BL45" s="16">
        <f t="shared" si="545"/>
        <v>66</v>
      </c>
      <c r="BM45" s="16">
        <f t="shared" si="546"/>
        <v>66</v>
      </c>
      <c r="BN45" s="16">
        <f t="shared" si="547"/>
        <v>33</v>
      </c>
      <c r="BO45" s="16"/>
      <c r="BP45" s="16">
        <f t="shared" si="548"/>
        <v>72.599999999999966</v>
      </c>
      <c r="BQ45" s="16">
        <f t="shared" si="549"/>
        <v>72.599999999999966</v>
      </c>
      <c r="BR45" s="16">
        <f t="shared" si="550"/>
        <v>171.59999999999997</v>
      </c>
      <c r="BS45" s="16">
        <f t="shared" si="551"/>
        <v>270.59999999999997</v>
      </c>
      <c r="BT45" s="16">
        <f t="shared" si="552"/>
        <v>23.099999999999966</v>
      </c>
      <c r="BU45" s="16"/>
      <c r="BV45" s="16">
        <f t="shared" si="553"/>
        <v>23.099999999999966</v>
      </c>
      <c r="BX45" s="16" t="str">
        <f t="shared" si="554"/>
        <v/>
      </c>
      <c r="BY45" s="16" t="str">
        <f t="shared" si="555"/>
        <v/>
      </c>
      <c r="BZ45" s="16" t="str">
        <f t="shared" si="556"/>
        <v/>
      </c>
      <c r="CA45" s="16" t="str">
        <f t="shared" si="557"/>
        <v/>
      </c>
      <c r="CB45" s="16" t="str">
        <f t="shared" si="558"/>
        <v/>
      </c>
      <c r="CD45" s="16" t="str">
        <f t="shared" si="559"/>
        <v/>
      </c>
      <c r="CE45" s="16" t="str">
        <f t="shared" si="560"/>
        <v/>
      </c>
      <c r="CF45" s="16" t="str">
        <f t="shared" si="561"/>
        <v/>
      </c>
      <c r="CG45" s="16" t="str">
        <f t="shared" si="562"/>
        <v/>
      </c>
      <c r="CH45" s="16" t="str">
        <f t="shared" si="563"/>
        <v/>
      </c>
      <c r="CJ45" s="16" t="str">
        <f t="shared" si="564"/>
        <v/>
      </c>
      <c r="CK45" s="16" t="str">
        <f t="shared" si="565"/>
        <v/>
      </c>
      <c r="CL45" s="16" t="str">
        <f t="shared" si="566"/>
        <v/>
      </c>
      <c r="CM45" s="16">
        <f t="shared" si="567"/>
        <v>33</v>
      </c>
      <c r="CN45" s="16" t="str">
        <f t="shared" si="568"/>
        <v/>
      </c>
      <c r="CP45" s="16" t="str">
        <f t="shared" si="569"/>
        <v/>
      </c>
      <c r="CQ45" s="16" t="str">
        <f t="shared" si="570"/>
        <v/>
      </c>
      <c r="CR45" s="16" t="str">
        <f t="shared" si="571"/>
        <v/>
      </c>
      <c r="CS45" s="16" t="str">
        <f t="shared" si="572"/>
        <v/>
      </c>
      <c r="CT45" s="16" t="str">
        <f t="shared" si="573"/>
        <v/>
      </c>
      <c r="CV45" s="16" t="str">
        <f t="shared" si="574"/>
        <v/>
      </c>
      <c r="CW45" s="16" t="str">
        <f t="shared" si="575"/>
        <v/>
      </c>
      <c r="CX45" s="16" t="str">
        <f t="shared" si="576"/>
        <v/>
      </c>
      <c r="CY45" s="16" t="str">
        <f t="shared" si="577"/>
        <v/>
      </c>
      <c r="CZ45" s="16" t="str">
        <f t="shared" si="578"/>
        <v/>
      </c>
      <c r="DB45" s="16" t="str">
        <f t="shared" si="579"/>
        <v/>
      </c>
      <c r="DC45" s="16" t="str">
        <f t="shared" si="580"/>
        <v/>
      </c>
      <c r="DD45" s="16" t="str">
        <f t="shared" si="581"/>
        <v/>
      </c>
      <c r="DE45" s="16" t="str">
        <f t="shared" si="582"/>
        <v/>
      </c>
      <c r="DF45" s="16" t="str">
        <f t="shared" si="583"/>
        <v/>
      </c>
      <c r="DH45" s="16" t="str">
        <f t="shared" si="584"/>
        <v/>
      </c>
      <c r="DI45" s="16" t="str">
        <f t="shared" si="585"/>
        <v/>
      </c>
      <c r="DJ45" s="16" t="str">
        <f t="shared" si="586"/>
        <v/>
      </c>
      <c r="DK45" s="16" t="str">
        <f t="shared" si="587"/>
        <v/>
      </c>
      <c r="DL45" s="16" t="str">
        <f t="shared" si="588"/>
        <v/>
      </c>
      <c r="DN45" s="16" t="str">
        <f t="shared" si="589"/>
        <v/>
      </c>
      <c r="DO45" s="16" t="str">
        <f t="shared" si="590"/>
        <v/>
      </c>
      <c r="DP45" s="16" t="str">
        <f t="shared" si="591"/>
        <v/>
      </c>
      <c r="DQ45" s="16" t="str">
        <f t="shared" si="592"/>
        <v/>
      </c>
      <c r="DR45" s="16" t="str">
        <f t="shared" si="593"/>
        <v/>
      </c>
    </row>
    <row r="46" spans="2:122" x14ac:dyDescent="0.2">
      <c r="B46" s="15"/>
      <c r="C46" s="53" t="s">
        <v>60</v>
      </c>
      <c r="D46" s="61"/>
      <c r="E46" s="54"/>
      <c r="F46" s="53">
        <v>16</v>
      </c>
      <c r="G46" s="54"/>
      <c r="H46" s="53" t="s">
        <v>38</v>
      </c>
      <c r="I46" s="54"/>
      <c r="J46" s="62">
        <v>5.55</v>
      </c>
      <c r="K46" s="63"/>
      <c r="L46" s="62">
        <v>0.2</v>
      </c>
      <c r="M46" s="63"/>
      <c r="N46" s="62">
        <v>0.2</v>
      </c>
      <c r="O46" s="63"/>
      <c r="P46" s="62"/>
      <c r="Q46" s="63"/>
      <c r="R46" s="62"/>
      <c r="S46" s="63"/>
      <c r="T46" s="62"/>
      <c r="U46" s="63"/>
      <c r="V46" s="50">
        <f t="shared" ref="V46" si="599">SUM(J46:U46)</f>
        <v>5.95</v>
      </c>
      <c r="W46" s="51"/>
      <c r="X46" s="52"/>
      <c r="Y46" s="53">
        <v>44</v>
      </c>
      <c r="Z46" s="54"/>
      <c r="AA46" s="55">
        <f t="shared" si="538"/>
        <v>1.5780000000000001</v>
      </c>
      <c r="AB46" s="56"/>
      <c r="AC46" s="57"/>
      <c r="AD46" s="58">
        <f t="shared" si="539"/>
        <v>413.12040000000002</v>
      </c>
      <c r="AE46" s="59"/>
      <c r="AF46" s="59"/>
      <c r="AG46" s="60"/>
      <c r="AH46" s="12"/>
      <c r="AI46" s="13"/>
      <c r="AK46" s="20" t="str">
        <f t="shared" si="540"/>
        <v>Vert. Bar 2</v>
      </c>
      <c r="AL46" s="21">
        <f>QUOTIENT(AO46,V46)</f>
        <v>1</v>
      </c>
      <c r="AM46" s="22">
        <f>CEILING(Y46/AL46,1)</f>
        <v>44</v>
      </c>
      <c r="AN46" s="21">
        <f t="shared" si="541"/>
        <v>16</v>
      </c>
      <c r="AO46" s="23">
        <f>IF(AND(BV46=BQ46,V46&lt;=6),6,IF(BV46=BR46,7.5,IF(BV46=BS46,9,IF(BV46=BT46,10.5,IF(BV46=BP46,12,"N/A")))))</f>
        <v>6</v>
      </c>
      <c r="AP46" s="24">
        <f>AO46*AM46*AA46</f>
        <v>416.59200000000004</v>
      </c>
      <c r="AQ46" s="24">
        <f t="shared" si="542"/>
        <v>3.4716000000000236</v>
      </c>
      <c r="AR46" s="25"/>
      <c r="AS46" s="25"/>
      <c r="AT46" s="25"/>
      <c r="AU46" s="25"/>
      <c r="AV46" s="25"/>
      <c r="AW46" s="25"/>
      <c r="AX46" s="25"/>
      <c r="AY46" s="25"/>
      <c r="AZ46" s="25"/>
      <c r="BJ46" s="16">
        <f t="shared" si="543"/>
        <v>22</v>
      </c>
      <c r="BK46" s="16">
        <f t="shared" si="544"/>
        <v>44</v>
      </c>
      <c r="BL46" s="16">
        <f t="shared" si="545"/>
        <v>44</v>
      </c>
      <c r="BM46" s="16">
        <f t="shared" si="546"/>
        <v>44</v>
      </c>
      <c r="BN46" s="16">
        <f t="shared" si="547"/>
        <v>44</v>
      </c>
      <c r="BO46" s="16"/>
      <c r="BP46" s="16">
        <f t="shared" si="548"/>
        <v>2.1999999999999886</v>
      </c>
      <c r="BQ46" s="16">
        <f t="shared" si="549"/>
        <v>2.1999999999999886</v>
      </c>
      <c r="BR46" s="16">
        <f t="shared" si="550"/>
        <v>68.199999999999989</v>
      </c>
      <c r="BS46" s="16">
        <f t="shared" si="551"/>
        <v>134.19999999999999</v>
      </c>
      <c r="BT46" s="16">
        <f t="shared" si="552"/>
        <v>200.2</v>
      </c>
      <c r="BU46" s="16"/>
      <c r="BV46" s="16">
        <f t="shared" si="553"/>
        <v>2.1999999999999886</v>
      </c>
      <c r="BX46" s="16" t="str">
        <f t="shared" si="554"/>
        <v/>
      </c>
      <c r="BY46" s="16" t="str">
        <f t="shared" si="555"/>
        <v/>
      </c>
      <c r="BZ46" s="16" t="str">
        <f t="shared" si="556"/>
        <v/>
      </c>
      <c r="CA46" s="16" t="str">
        <f t="shared" si="557"/>
        <v/>
      </c>
      <c r="CB46" s="16" t="str">
        <f t="shared" si="558"/>
        <v/>
      </c>
      <c r="CD46" s="16" t="str">
        <f t="shared" si="559"/>
        <v/>
      </c>
      <c r="CE46" s="16" t="str">
        <f t="shared" si="560"/>
        <v/>
      </c>
      <c r="CF46" s="16" t="str">
        <f t="shared" si="561"/>
        <v/>
      </c>
      <c r="CG46" s="16" t="str">
        <f t="shared" si="562"/>
        <v/>
      </c>
      <c r="CH46" s="16" t="str">
        <f t="shared" si="563"/>
        <v/>
      </c>
      <c r="CJ46" s="16">
        <f t="shared" si="564"/>
        <v>44</v>
      </c>
      <c r="CK46" s="16" t="str">
        <f t="shared" si="565"/>
        <v/>
      </c>
      <c r="CL46" s="16" t="str">
        <f t="shared" si="566"/>
        <v/>
      </c>
      <c r="CM46" s="16" t="str">
        <f t="shared" si="567"/>
        <v/>
      </c>
      <c r="CN46" s="16" t="str">
        <f t="shared" si="568"/>
        <v/>
      </c>
      <c r="CP46" s="16" t="str">
        <f t="shared" si="569"/>
        <v/>
      </c>
      <c r="CQ46" s="16" t="str">
        <f t="shared" si="570"/>
        <v/>
      </c>
      <c r="CR46" s="16" t="str">
        <f t="shared" si="571"/>
        <v/>
      </c>
      <c r="CS46" s="16" t="str">
        <f t="shared" si="572"/>
        <v/>
      </c>
      <c r="CT46" s="16" t="str">
        <f t="shared" si="573"/>
        <v/>
      </c>
      <c r="CV46" s="16" t="str">
        <f t="shared" si="574"/>
        <v/>
      </c>
      <c r="CW46" s="16" t="str">
        <f t="shared" si="575"/>
        <v/>
      </c>
      <c r="CX46" s="16" t="str">
        <f t="shared" si="576"/>
        <v/>
      </c>
      <c r="CY46" s="16" t="str">
        <f t="shared" si="577"/>
        <v/>
      </c>
      <c r="CZ46" s="16" t="str">
        <f t="shared" si="578"/>
        <v/>
      </c>
      <c r="DB46" s="16" t="str">
        <f t="shared" si="579"/>
        <v/>
      </c>
      <c r="DC46" s="16" t="str">
        <f t="shared" si="580"/>
        <v/>
      </c>
      <c r="DD46" s="16" t="str">
        <f t="shared" si="581"/>
        <v/>
      </c>
      <c r="DE46" s="16" t="str">
        <f t="shared" si="582"/>
        <v/>
      </c>
      <c r="DF46" s="16" t="str">
        <f t="shared" si="583"/>
        <v/>
      </c>
      <c r="DH46" s="16" t="str">
        <f t="shared" si="584"/>
        <v/>
      </c>
      <c r="DI46" s="16" t="str">
        <f t="shared" si="585"/>
        <v/>
      </c>
      <c r="DJ46" s="16" t="str">
        <f t="shared" si="586"/>
        <v/>
      </c>
      <c r="DK46" s="16" t="str">
        <f t="shared" si="587"/>
        <v/>
      </c>
      <c r="DL46" s="16" t="str">
        <f t="shared" si="588"/>
        <v/>
      </c>
      <c r="DN46" s="16" t="str">
        <f t="shared" si="589"/>
        <v/>
      </c>
      <c r="DO46" s="16" t="str">
        <f t="shared" si="590"/>
        <v/>
      </c>
      <c r="DP46" s="16" t="str">
        <f t="shared" si="591"/>
        <v/>
      </c>
      <c r="DQ46" s="16" t="str">
        <f t="shared" si="592"/>
        <v/>
      </c>
      <c r="DR46" s="16" t="str">
        <f t="shared" si="593"/>
        <v/>
      </c>
    </row>
    <row r="47" spans="2:122" x14ac:dyDescent="0.2">
      <c r="B47" s="15"/>
      <c r="C47" s="53" t="s">
        <v>61</v>
      </c>
      <c r="D47" s="61"/>
      <c r="E47" s="54"/>
      <c r="F47" s="53">
        <v>20</v>
      </c>
      <c r="G47" s="54"/>
      <c r="H47" s="53" t="s">
        <v>38</v>
      </c>
      <c r="I47" s="54"/>
      <c r="J47" s="62">
        <v>3.77</v>
      </c>
      <c r="K47" s="63"/>
      <c r="L47" s="62">
        <v>0.2</v>
      </c>
      <c r="M47" s="63"/>
      <c r="N47" s="62">
        <v>0.2</v>
      </c>
      <c r="O47" s="63"/>
      <c r="P47" s="62"/>
      <c r="Q47" s="63"/>
      <c r="R47" s="62"/>
      <c r="S47" s="63"/>
      <c r="T47" s="62"/>
      <c r="U47" s="63"/>
      <c r="V47" s="50">
        <f t="shared" ref="V47" si="600">SUM(J47:U47)</f>
        <v>4.17</v>
      </c>
      <c r="W47" s="51"/>
      <c r="X47" s="52"/>
      <c r="Y47" s="53">
        <v>22</v>
      </c>
      <c r="Z47" s="54"/>
      <c r="AA47" s="55">
        <f t="shared" si="538"/>
        <v>2.4660000000000002</v>
      </c>
      <c r="AB47" s="56"/>
      <c r="AC47" s="57"/>
      <c r="AD47" s="58">
        <f t="shared" si="539"/>
        <v>226.23084</v>
      </c>
      <c r="AE47" s="59"/>
      <c r="AF47" s="59"/>
      <c r="AG47" s="60"/>
      <c r="AH47" s="12"/>
      <c r="AI47" s="13"/>
      <c r="AK47" s="20" t="str">
        <f t="shared" si="540"/>
        <v>Vert. Bar 3</v>
      </c>
      <c r="AL47" s="21">
        <f>QUOTIENT(AO47,V47)</f>
        <v>2</v>
      </c>
      <c r="AM47" s="22">
        <f>CEILING(Y47/AL47,1)</f>
        <v>11</v>
      </c>
      <c r="AN47" s="21">
        <f t="shared" si="541"/>
        <v>20</v>
      </c>
      <c r="AO47" s="23">
        <f>IF(AND(BV47=BQ47,V47&lt;=6),6,IF(BV47=BR47,7.5,IF(BV47=BS47,9,IF(BV47=BT47,10.5,IF(BV47=BP47,12,"N/A")))))</f>
        <v>9</v>
      </c>
      <c r="AP47" s="24">
        <f>AO47*AM47*AA47</f>
        <v>244.13400000000001</v>
      </c>
      <c r="AQ47" s="24">
        <f t="shared" si="542"/>
        <v>17.903160000000014</v>
      </c>
      <c r="AR47" s="25"/>
      <c r="AS47" s="25"/>
      <c r="AT47" s="25"/>
      <c r="AU47" s="25"/>
      <c r="AV47" s="25"/>
      <c r="AW47" s="25"/>
      <c r="AX47" s="25"/>
      <c r="AY47" s="25"/>
      <c r="AZ47" s="25"/>
      <c r="BJ47" s="16">
        <f t="shared" si="543"/>
        <v>11</v>
      </c>
      <c r="BK47" s="16">
        <f t="shared" si="544"/>
        <v>22</v>
      </c>
      <c r="BL47" s="16">
        <f t="shared" si="545"/>
        <v>22</v>
      </c>
      <c r="BM47" s="16">
        <f t="shared" si="546"/>
        <v>11</v>
      </c>
      <c r="BN47" s="16">
        <f t="shared" si="547"/>
        <v>11</v>
      </c>
      <c r="BO47" s="16"/>
      <c r="BP47" s="16">
        <f t="shared" si="548"/>
        <v>40.260000000000005</v>
      </c>
      <c r="BQ47" s="16">
        <f t="shared" si="549"/>
        <v>40.260000000000005</v>
      </c>
      <c r="BR47" s="16">
        <f t="shared" si="550"/>
        <v>73.260000000000005</v>
      </c>
      <c r="BS47" s="16">
        <f t="shared" si="551"/>
        <v>7.2600000000000051</v>
      </c>
      <c r="BT47" s="16">
        <f t="shared" si="552"/>
        <v>23.760000000000005</v>
      </c>
      <c r="BU47" s="16"/>
      <c r="BV47" s="16">
        <f t="shared" si="553"/>
        <v>7.2600000000000051</v>
      </c>
      <c r="BX47" s="16" t="str">
        <f t="shared" si="554"/>
        <v/>
      </c>
      <c r="BY47" s="16" t="str">
        <f t="shared" si="555"/>
        <v/>
      </c>
      <c r="BZ47" s="16" t="str">
        <f t="shared" si="556"/>
        <v/>
      </c>
      <c r="CA47" s="16" t="str">
        <f t="shared" si="557"/>
        <v/>
      </c>
      <c r="CB47" s="16" t="str">
        <f t="shared" si="558"/>
        <v/>
      </c>
      <c r="CD47" s="16" t="str">
        <f t="shared" si="559"/>
        <v/>
      </c>
      <c r="CE47" s="16" t="str">
        <f t="shared" si="560"/>
        <v/>
      </c>
      <c r="CF47" s="16" t="str">
        <f t="shared" si="561"/>
        <v/>
      </c>
      <c r="CG47" s="16" t="str">
        <f t="shared" si="562"/>
        <v/>
      </c>
      <c r="CH47" s="16" t="str">
        <f t="shared" si="563"/>
        <v/>
      </c>
      <c r="CJ47" s="16" t="str">
        <f t="shared" si="564"/>
        <v/>
      </c>
      <c r="CK47" s="16" t="str">
        <f t="shared" si="565"/>
        <v/>
      </c>
      <c r="CL47" s="16" t="str">
        <f t="shared" si="566"/>
        <v/>
      </c>
      <c r="CM47" s="16" t="str">
        <f t="shared" si="567"/>
        <v/>
      </c>
      <c r="CN47" s="16" t="str">
        <f t="shared" si="568"/>
        <v/>
      </c>
      <c r="CP47" s="16" t="str">
        <f t="shared" si="569"/>
        <v/>
      </c>
      <c r="CQ47" s="16" t="str">
        <f t="shared" si="570"/>
        <v/>
      </c>
      <c r="CR47" s="16">
        <f t="shared" si="571"/>
        <v>11</v>
      </c>
      <c r="CS47" s="16" t="str">
        <f t="shared" si="572"/>
        <v/>
      </c>
      <c r="CT47" s="16" t="str">
        <f t="shared" si="573"/>
        <v/>
      </c>
      <c r="CV47" s="16" t="str">
        <f t="shared" si="574"/>
        <v/>
      </c>
      <c r="CW47" s="16" t="str">
        <f t="shared" si="575"/>
        <v/>
      </c>
      <c r="CX47" s="16" t="str">
        <f t="shared" si="576"/>
        <v/>
      </c>
      <c r="CY47" s="16" t="str">
        <f t="shared" si="577"/>
        <v/>
      </c>
      <c r="CZ47" s="16" t="str">
        <f t="shared" si="578"/>
        <v/>
      </c>
      <c r="DB47" s="16" t="str">
        <f t="shared" si="579"/>
        <v/>
      </c>
      <c r="DC47" s="16" t="str">
        <f t="shared" si="580"/>
        <v/>
      </c>
      <c r="DD47" s="16" t="str">
        <f t="shared" si="581"/>
        <v/>
      </c>
      <c r="DE47" s="16" t="str">
        <f t="shared" si="582"/>
        <v/>
      </c>
      <c r="DF47" s="16" t="str">
        <f t="shared" si="583"/>
        <v/>
      </c>
      <c r="DH47" s="16" t="str">
        <f t="shared" si="584"/>
        <v/>
      </c>
      <c r="DI47" s="16" t="str">
        <f t="shared" si="585"/>
        <v/>
      </c>
      <c r="DJ47" s="16" t="str">
        <f t="shared" si="586"/>
        <v/>
      </c>
      <c r="DK47" s="16" t="str">
        <f t="shared" si="587"/>
        <v/>
      </c>
      <c r="DL47" s="16" t="str">
        <f t="shared" si="588"/>
        <v/>
      </c>
      <c r="DN47" s="16" t="str">
        <f t="shared" si="589"/>
        <v/>
      </c>
      <c r="DO47" s="16" t="str">
        <f t="shared" si="590"/>
        <v/>
      </c>
      <c r="DP47" s="16" t="str">
        <f t="shared" si="591"/>
        <v/>
      </c>
      <c r="DQ47" s="16" t="str">
        <f t="shared" si="592"/>
        <v/>
      </c>
      <c r="DR47" s="16" t="str">
        <f t="shared" si="593"/>
        <v/>
      </c>
    </row>
    <row r="48" spans="2:122" x14ac:dyDescent="0.2">
      <c r="B48" s="15"/>
      <c r="C48" s="53" t="s">
        <v>62</v>
      </c>
      <c r="D48" s="61"/>
      <c r="E48" s="54"/>
      <c r="F48" s="53">
        <v>32</v>
      </c>
      <c r="G48" s="54"/>
      <c r="H48" s="53" t="s">
        <v>19</v>
      </c>
      <c r="I48" s="54"/>
      <c r="J48" s="62">
        <v>11.8</v>
      </c>
      <c r="K48" s="63"/>
      <c r="L48" s="62">
        <v>0.2</v>
      </c>
      <c r="M48" s="63"/>
      <c r="N48" s="62"/>
      <c r="O48" s="63"/>
      <c r="P48" s="62"/>
      <c r="Q48" s="63"/>
      <c r="R48" s="62"/>
      <c r="S48" s="63"/>
      <c r="T48" s="62"/>
      <c r="U48" s="63"/>
      <c r="V48" s="50">
        <f t="shared" ref="V48:V49" si="601">SUM(J48:U48)</f>
        <v>12</v>
      </c>
      <c r="W48" s="51"/>
      <c r="X48" s="52"/>
      <c r="Y48" s="53">
        <v>24</v>
      </c>
      <c r="Z48" s="54"/>
      <c r="AA48" s="55">
        <f t="shared" si="538"/>
        <v>6.3129999999999997</v>
      </c>
      <c r="AB48" s="56"/>
      <c r="AC48" s="57"/>
      <c r="AD48" s="58">
        <f t="shared" si="539"/>
        <v>1818.144</v>
      </c>
      <c r="AE48" s="59"/>
      <c r="AF48" s="59"/>
      <c r="AG48" s="60"/>
      <c r="AH48" s="12"/>
      <c r="AI48" s="13"/>
      <c r="AK48" s="20" t="str">
        <f t="shared" si="540"/>
        <v>Vert. Bar 4</v>
      </c>
      <c r="AL48" s="21">
        <f t="shared" ref="AL48:AL50" si="602">QUOTIENT(AO48,V48)</f>
        <v>1</v>
      </c>
      <c r="AM48" s="22">
        <f t="shared" ref="AM48:AM50" si="603">CEILING(Y48/AL48,1)</f>
        <v>24</v>
      </c>
      <c r="AN48" s="21">
        <f t="shared" si="541"/>
        <v>32</v>
      </c>
      <c r="AO48" s="23">
        <f t="shared" ref="AO48:AO50" si="604">IF(AND(BV48=BQ48,V48&lt;=6),6,IF(BV48=BR48,7.5,IF(BV48=BS48,9,IF(BV48=BT48,10.5,IF(BV48=BP48,12,"N/A")))))</f>
        <v>12</v>
      </c>
      <c r="AP48" s="24">
        <f t="shared" ref="AP48:AP50" si="605">AO48*AM48*AA48</f>
        <v>1818.144</v>
      </c>
      <c r="AQ48" s="24">
        <f t="shared" si="542"/>
        <v>0</v>
      </c>
      <c r="AR48" s="25"/>
      <c r="AS48" s="25"/>
      <c r="AT48" s="25"/>
      <c r="AU48" s="25"/>
      <c r="AV48" s="25"/>
      <c r="AW48" s="25"/>
      <c r="AX48" s="25"/>
      <c r="AY48" s="25"/>
      <c r="AZ48" s="25"/>
      <c r="BJ48" s="16">
        <f t="shared" si="543"/>
        <v>24</v>
      </c>
      <c r="BK48" s="16">
        <f t="shared" si="544"/>
        <v>24</v>
      </c>
      <c r="BL48" s="16">
        <f t="shared" si="545"/>
        <v>24</v>
      </c>
      <c r="BM48" s="16">
        <f t="shared" si="546"/>
        <v>24</v>
      </c>
      <c r="BN48" s="16">
        <f t="shared" si="547"/>
        <v>24</v>
      </c>
      <c r="BO48" s="16"/>
      <c r="BP48" s="16">
        <f t="shared" si="548"/>
        <v>0</v>
      </c>
      <c r="BQ48" s="16">
        <f t="shared" si="549"/>
        <v>0</v>
      </c>
      <c r="BR48" s="16">
        <f t="shared" si="550"/>
        <v>72</v>
      </c>
      <c r="BS48" s="16">
        <f t="shared" si="551"/>
        <v>144</v>
      </c>
      <c r="BT48" s="16">
        <f t="shared" si="552"/>
        <v>216</v>
      </c>
      <c r="BU48" s="16"/>
      <c r="BV48" s="16">
        <f t="shared" si="553"/>
        <v>0</v>
      </c>
      <c r="BX48" s="16" t="str">
        <f t="shared" si="554"/>
        <v/>
      </c>
      <c r="BY48" s="16" t="str">
        <f t="shared" si="555"/>
        <v/>
      </c>
      <c r="BZ48" s="16" t="str">
        <f t="shared" si="556"/>
        <v/>
      </c>
      <c r="CA48" s="16" t="str">
        <f t="shared" si="557"/>
        <v/>
      </c>
      <c r="CB48" s="16" t="str">
        <f t="shared" si="558"/>
        <v/>
      </c>
      <c r="CD48" s="16" t="str">
        <f t="shared" si="559"/>
        <v/>
      </c>
      <c r="CE48" s="16" t="str">
        <f t="shared" si="560"/>
        <v/>
      </c>
      <c r="CF48" s="16" t="str">
        <f t="shared" si="561"/>
        <v/>
      </c>
      <c r="CG48" s="16" t="str">
        <f t="shared" si="562"/>
        <v/>
      </c>
      <c r="CH48" s="16" t="str">
        <f t="shared" si="563"/>
        <v/>
      </c>
      <c r="CJ48" s="16" t="str">
        <f t="shared" si="564"/>
        <v/>
      </c>
      <c r="CK48" s="16" t="str">
        <f t="shared" si="565"/>
        <v/>
      </c>
      <c r="CL48" s="16" t="str">
        <f t="shared" si="566"/>
        <v/>
      </c>
      <c r="CM48" s="16" t="str">
        <f t="shared" si="567"/>
        <v/>
      </c>
      <c r="CN48" s="16" t="str">
        <f t="shared" si="568"/>
        <v/>
      </c>
      <c r="CP48" s="16" t="str">
        <f t="shared" si="569"/>
        <v/>
      </c>
      <c r="CQ48" s="16" t="str">
        <f t="shared" si="570"/>
        <v/>
      </c>
      <c r="CR48" s="16" t="str">
        <f t="shared" si="571"/>
        <v/>
      </c>
      <c r="CS48" s="16" t="str">
        <f t="shared" si="572"/>
        <v/>
      </c>
      <c r="CT48" s="16" t="str">
        <f t="shared" si="573"/>
        <v/>
      </c>
      <c r="CV48" s="16" t="str">
        <f t="shared" si="574"/>
        <v/>
      </c>
      <c r="CW48" s="16" t="str">
        <f t="shared" si="575"/>
        <v/>
      </c>
      <c r="CX48" s="16" t="str">
        <f t="shared" si="576"/>
        <v/>
      </c>
      <c r="CY48" s="16" t="str">
        <f t="shared" si="577"/>
        <v/>
      </c>
      <c r="CZ48" s="16" t="str">
        <f t="shared" si="578"/>
        <v/>
      </c>
      <c r="DB48" s="16" t="str">
        <f t="shared" si="579"/>
        <v/>
      </c>
      <c r="DC48" s="16" t="str">
        <f t="shared" si="580"/>
        <v/>
      </c>
      <c r="DD48" s="16" t="str">
        <f t="shared" si="581"/>
        <v/>
      </c>
      <c r="DE48" s="16" t="str">
        <f t="shared" si="582"/>
        <v/>
      </c>
      <c r="DF48" s="16" t="str">
        <f t="shared" si="583"/>
        <v/>
      </c>
      <c r="DH48" s="16" t="str">
        <f t="shared" si="584"/>
        <v/>
      </c>
      <c r="DI48" s="16" t="str">
        <f t="shared" si="585"/>
        <v/>
      </c>
      <c r="DJ48" s="16" t="str">
        <f t="shared" si="586"/>
        <v/>
      </c>
      <c r="DK48" s="16" t="str">
        <f t="shared" si="587"/>
        <v/>
      </c>
      <c r="DL48" s="16">
        <f t="shared" si="588"/>
        <v>24</v>
      </c>
      <c r="DN48" s="16" t="str">
        <f t="shared" si="589"/>
        <v/>
      </c>
      <c r="DO48" s="16" t="str">
        <f t="shared" si="590"/>
        <v/>
      </c>
      <c r="DP48" s="16" t="str">
        <f t="shared" si="591"/>
        <v/>
      </c>
      <c r="DQ48" s="16" t="str">
        <f t="shared" si="592"/>
        <v/>
      </c>
      <c r="DR48" s="16" t="str">
        <f t="shared" si="593"/>
        <v/>
      </c>
    </row>
    <row r="49" spans="2:122" x14ac:dyDescent="0.2">
      <c r="B49" s="15"/>
      <c r="C49" s="53" t="s">
        <v>63</v>
      </c>
      <c r="D49" s="61"/>
      <c r="E49" s="54"/>
      <c r="F49" s="53">
        <v>36</v>
      </c>
      <c r="G49" s="54"/>
      <c r="H49" s="53" t="s">
        <v>19</v>
      </c>
      <c r="I49" s="54"/>
      <c r="J49" s="62">
        <v>5.95</v>
      </c>
      <c r="K49" s="63"/>
      <c r="L49" s="62">
        <v>0.2</v>
      </c>
      <c r="M49" s="63"/>
      <c r="N49" s="62"/>
      <c r="O49" s="63"/>
      <c r="P49" s="62"/>
      <c r="Q49" s="63"/>
      <c r="R49" s="62"/>
      <c r="S49" s="63"/>
      <c r="T49" s="62"/>
      <c r="U49" s="63"/>
      <c r="V49" s="50">
        <f t="shared" si="601"/>
        <v>6.15</v>
      </c>
      <c r="W49" s="51"/>
      <c r="X49" s="52"/>
      <c r="Y49" s="53">
        <v>24</v>
      </c>
      <c r="Z49" s="54"/>
      <c r="AA49" s="55">
        <f t="shared" si="538"/>
        <v>7.99</v>
      </c>
      <c r="AB49" s="56"/>
      <c r="AC49" s="57"/>
      <c r="AD49" s="58">
        <f t="shared" si="539"/>
        <v>1179.3240000000003</v>
      </c>
      <c r="AE49" s="59"/>
      <c r="AF49" s="59"/>
      <c r="AG49" s="60"/>
      <c r="AH49" s="12"/>
      <c r="AI49" s="13"/>
      <c r="AK49" s="20" t="str">
        <f t="shared" si="540"/>
        <v>Vert. Bar 5</v>
      </c>
      <c r="AL49" s="21">
        <f t="shared" si="602"/>
        <v>1</v>
      </c>
      <c r="AM49" s="22">
        <f t="shared" si="603"/>
        <v>24</v>
      </c>
      <c r="AN49" s="21">
        <f t="shared" si="541"/>
        <v>36</v>
      </c>
      <c r="AO49" s="23">
        <f t="shared" si="604"/>
        <v>7.5</v>
      </c>
      <c r="AP49" s="24">
        <f t="shared" si="605"/>
        <v>1438.2</v>
      </c>
      <c r="AQ49" s="24">
        <f t="shared" si="542"/>
        <v>258.87599999999975</v>
      </c>
      <c r="AR49" s="25"/>
      <c r="AS49" s="25"/>
      <c r="AT49" s="25"/>
      <c r="AU49" s="25"/>
      <c r="AV49" s="25"/>
      <c r="AW49" s="25"/>
      <c r="AX49" s="25"/>
      <c r="AY49" s="25"/>
      <c r="AZ49" s="25"/>
      <c r="BJ49" s="16">
        <f t="shared" si="543"/>
        <v>24</v>
      </c>
      <c r="BK49" s="16">
        <f t="shared" si="544"/>
        <v>24</v>
      </c>
      <c r="BL49" s="16">
        <f t="shared" si="545"/>
        <v>24</v>
      </c>
      <c r="BM49" s="16">
        <f t="shared" si="546"/>
        <v>24</v>
      </c>
      <c r="BN49" s="16">
        <f t="shared" si="547"/>
        <v>24</v>
      </c>
      <c r="BO49" s="16"/>
      <c r="BP49" s="16">
        <f t="shared" si="548"/>
        <v>140.39999999999998</v>
      </c>
      <c r="BQ49" s="16">
        <f t="shared" si="549"/>
        <v>140.39999999999998</v>
      </c>
      <c r="BR49" s="16">
        <f t="shared" si="550"/>
        <v>32.399999999999977</v>
      </c>
      <c r="BS49" s="16">
        <f t="shared" si="551"/>
        <v>68.399999999999977</v>
      </c>
      <c r="BT49" s="16">
        <f t="shared" si="552"/>
        <v>104.39999999999998</v>
      </c>
      <c r="BU49" s="16"/>
      <c r="BV49" s="16">
        <f t="shared" si="553"/>
        <v>32.399999999999977</v>
      </c>
      <c r="BX49" s="16" t="str">
        <f t="shared" si="554"/>
        <v/>
      </c>
      <c r="BY49" s="16" t="str">
        <f t="shared" si="555"/>
        <v/>
      </c>
      <c r="BZ49" s="16" t="str">
        <f t="shared" si="556"/>
        <v/>
      </c>
      <c r="CA49" s="16" t="str">
        <f t="shared" si="557"/>
        <v/>
      </c>
      <c r="CB49" s="16" t="str">
        <f t="shared" si="558"/>
        <v/>
      </c>
      <c r="CD49" s="16" t="str">
        <f t="shared" si="559"/>
        <v/>
      </c>
      <c r="CE49" s="16" t="str">
        <f t="shared" si="560"/>
        <v/>
      </c>
      <c r="CF49" s="16" t="str">
        <f t="shared" si="561"/>
        <v/>
      </c>
      <c r="CG49" s="16" t="str">
        <f t="shared" si="562"/>
        <v/>
      </c>
      <c r="CH49" s="16" t="str">
        <f t="shared" si="563"/>
        <v/>
      </c>
      <c r="CJ49" s="16" t="str">
        <f t="shared" si="564"/>
        <v/>
      </c>
      <c r="CK49" s="16" t="str">
        <f t="shared" si="565"/>
        <v/>
      </c>
      <c r="CL49" s="16" t="str">
        <f t="shared" si="566"/>
        <v/>
      </c>
      <c r="CM49" s="16" t="str">
        <f t="shared" si="567"/>
        <v/>
      </c>
      <c r="CN49" s="16" t="str">
        <f t="shared" si="568"/>
        <v/>
      </c>
      <c r="CP49" s="16" t="str">
        <f t="shared" si="569"/>
        <v/>
      </c>
      <c r="CQ49" s="16" t="str">
        <f t="shared" si="570"/>
        <v/>
      </c>
      <c r="CR49" s="16" t="str">
        <f t="shared" si="571"/>
        <v/>
      </c>
      <c r="CS49" s="16" t="str">
        <f t="shared" si="572"/>
        <v/>
      </c>
      <c r="CT49" s="16" t="str">
        <f t="shared" si="573"/>
        <v/>
      </c>
      <c r="CV49" s="16" t="str">
        <f t="shared" si="574"/>
        <v/>
      </c>
      <c r="CW49" s="16" t="str">
        <f t="shared" si="575"/>
        <v/>
      </c>
      <c r="CX49" s="16" t="str">
        <f t="shared" si="576"/>
        <v/>
      </c>
      <c r="CY49" s="16" t="str">
        <f t="shared" si="577"/>
        <v/>
      </c>
      <c r="CZ49" s="16" t="str">
        <f t="shared" si="578"/>
        <v/>
      </c>
      <c r="DB49" s="16" t="str">
        <f t="shared" si="579"/>
        <v/>
      </c>
      <c r="DC49" s="16" t="str">
        <f t="shared" si="580"/>
        <v/>
      </c>
      <c r="DD49" s="16" t="str">
        <f t="shared" si="581"/>
        <v/>
      </c>
      <c r="DE49" s="16" t="str">
        <f t="shared" si="582"/>
        <v/>
      </c>
      <c r="DF49" s="16" t="str">
        <f t="shared" si="583"/>
        <v/>
      </c>
      <c r="DH49" s="16" t="str">
        <f t="shared" si="584"/>
        <v/>
      </c>
      <c r="DI49" s="16" t="str">
        <f t="shared" si="585"/>
        <v/>
      </c>
      <c r="DJ49" s="16" t="str">
        <f t="shared" si="586"/>
        <v/>
      </c>
      <c r="DK49" s="16" t="str">
        <f t="shared" si="587"/>
        <v/>
      </c>
      <c r="DL49" s="16" t="str">
        <f t="shared" si="588"/>
        <v/>
      </c>
      <c r="DN49" s="16" t="str">
        <f t="shared" si="589"/>
        <v/>
      </c>
      <c r="DO49" s="16">
        <f t="shared" si="590"/>
        <v>24</v>
      </c>
      <c r="DP49" s="16" t="str">
        <f t="shared" si="591"/>
        <v/>
      </c>
      <c r="DQ49" s="16" t="str">
        <f t="shared" si="592"/>
        <v/>
      </c>
      <c r="DR49" s="16" t="str">
        <f t="shared" si="593"/>
        <v/>
      </c>
    </row>
    <row r="50" spans="2:122" ht="16" thickBot="1" x14ac:dyDescent="0.25">
      <c r="B50" s="15"/>
      <c r="C50" s="53" t="s">
        <v>64</v>
      </c>
      <c r="D50" s="61"/>
      <c r="E50" s="54"/>
      <c r="F50" s="53">
        <v>20</v>
      </c>
      <c r="G50" s="54"/>
      <c r="H50" s="53" t="s">
        <v>38</v>
      </c>
      <c r="I50" s="54"/>
      <c r="J50" s="62">
        <v>4.7</v>
      </c>
      <c r="K50" s="63"/>
      <c r="L50" s="62">
        <v>0.2</v>
      </c>
      <c r="M50" s="63"/>
      <c r="N50" s="62">
        <v>0.2</v>
      </c>
      <c r="O50" s="63"/>
      <c r="P50" s="62"/>
      <c r="Q50" s="63"/>
      <c r="R50" s="62"/>
      <c r="S50" s="63"/>
      <c r="T50" s="62"/>
      <c r="U50" s="63"/>
      <c r="V50" s="50">
        <f t="shared" ref="V50" si="606">SUM(J50:U50)</f>
        <v>5.1000000000000005</v>
      </c>
      <c r="W50" s="51"/>
      <c r="X50" s="52"/>
      <c r="Y50" s="53">
        <v>24</v>
      </c>
      <c r="Z50" s="54"/>
      <c r="AA50" s="55">
        <f t="shared" si="538"/>
        <v>2.4660000000000002</v>
      </c>
      <c r="AB50" s="56"/>
      <c r="AC50" s="57"/>
      <c r="AD50" s="58">
        <f t="shared" si="539"/>
        <v>301.83840000000004</v>
      </c>
      <c r="AE50" s="59"/>
      <c r="AF50" s="59"/>
      <c r="AG50" s="60"/>
      <c r="AH50" s="12"/>
      <c r="AI50" s="13"/>
      <c r="AK50" s="20" t="str">
        <f t="shared" si="540"/>
        <v>Vert. Bar 6</v>
      </c>
      <c r="AL50" s="21">
        <f t="shared" si="602"/>
        <v>2</v>
      </c>
      <c r="AM50" s="22">
        <f t="shared" si="603"/>
        <v>12</v>
      </c>
      <c r="AN50" s="21">
        <f t="shared" si="541"/>
        <v>20</v>
      </c>
      <c r="AO50" s="23">
        <f t="shared" si="604"/>
        <v>10.5</v>
      </c>
      <c r="AP50" s="24">
        <f t="shared" si="605"/>
        <v>310.71600000000001</v>
      </c>
      <c r="AQ50" s="24">
        <f t="shared" si="542"/>
        <v>8.8775999999999726</v>
      </c>
      <c r="AR50" s="25"/>
      <c r="AS50" s="25"/>
      <c r="AT50" s="25"/>
      <c r="AU50" s="25"/>
      <c r="AV50" s="25"/>
      <c r="AW50" s="25"/>
      <c r="AX50" s="25"/>
      <c r="AY50" s="25"/>
      <c r="AZ50" s="25"/>
      <c r="BJ50" s="16">
        <f t="shared" si="543"/>
        <v>12</v>
      </c>
      <c r="BK50" s="16">
        <f t="shared" si="544"/>
        <v>24</v>
      </c>
      <c r="BL50" s="16">
        <f t="shared" si="545"/>
        <v>24</v>
      </c>
      <c r="BM50" s="16">
        <f t="shared" si="546"/>
        <v>24</v>
      </c>
      <c r="BN50" s="16">
        <f t="shared" si="547"/>
        <v>12</v>
      </c>
      <c r="BO50" s="16"/>
      <c r="BP50" s="16">
        <f t="shared" si="548"/>
        <v>21.599999999999994</v>
      </c>
      <c r="BQ50" s="16">
        <f t="shared" si="549"/>
        <v>21.599999999999994</v>
      </c>
      <c r="BR50" s="16">
        <f t="shared" si="550"/>
        <v>57.599999999999994</v>
      </c>
      <c r="BS50" s="16">
        <f t="shared" si="551"/>
        <v>93.6</v>
      </c>
      <c r="BT50" s="16">
        <f t="shared" si="552"/>
        <v>3.5999999999999943</v>
      </c>
      <c r="BU50" s="16"/>
      <c r="BV50" s="16">
        <f t="shared" si="553"/>
        <v>3.5999999999999943</v>
      </c>
      <c r="BX50" s="16" t="str">
        <f t="shared" si="554"/>
        <v/>
      </c>
      <c r="BY50" s="16" t="str">
        <f t="shared" si="555"/>
        <v/>
      </c>
      <c r="BZ50" s="16" t="str">
        <f t="shared" si="556"/>
        <v/>
      </c>
      <c r="CA50" s="16" t="str">
        <f t="shared" si="557"/>
        <v/>
      </c>
      <c r="CB50" s="16" t="str">
        <f t="shared" si="558"/>
        <v/>
      </c>
      <c r="CD50" s="16" t="str">
        <f t="shared" si="559"/>
        <v/>
      </c>
      <c r="CE50" s="16" t="str">
        <f t="shared" si="560"/>
        <v/>
      </c>
      <c r="CF50" s="16" t="str">
        <f t="shared" si="561"/>
        <v/>
      </c>
      <c r="CG50" s="16" t="str">
        <f t="shared" si="562"/>
        <v/>
      </c>
      <c r="CH50" s="16" t="str">
        <f t="shared" si="563"/>
        <v/>
      </c>
      <c r="CJ50" s="16" t="str">
        <f t="shared" si="564"/>
        <v/>
      </c>
      <c r="CK50" s="16" t="str">
        <f t="shared" si="565"/>
        <v/>
      </c>
      <c r="CL50" s="16" t="str">
        <f t="shared" si="566"/>
        <v/>
      </c>
      <c r="CM50" s="16" t="str">
        <f t="shared" si="567"/>
        <v/>
      </c>
      <c r="CN50" s="16" t="str">
        <f t="shared" si="568"/>
        <v/>
      </c>
      <c r="CP50" s="16" t="str">
        <f t="shared" si="569"/>
        <v/>
      </c>
      <c r="CQ50" s="16" t="str">
        <f t="shared" si="570"/>
        <v/>
      </c>
      <c r="CR50" s="16" t="str">
        <f t="shared" si="571"/>
        <v/>
      </c>
      <c r="CS50" s="16">
        <f t="shared" si="572"/>
        <v>12</v>
      </c>
      <c r="CT50" s="16" t="str">
        <f t="shared" si="573"/>
        <v/>
      </c>
      <c r="CV50" s="16" t="str">
        <f t="shared" si="574"/>
        <v/>
      </c>
      <c r="CW50" s="16" t="str">
        <f t="shared" si="575"/>
        <v/>
      </c>
      <c r="CX50" s="16" t="str">
        <f t="shared" si="576"/>
        <v/>
      </c>
      <c r="CY50" s="16" t="str">
        <f t="shared" si="577"/>
        <v/>
      </c>
      <c r="CZ50" s="16" t="str">
        <f t="shared" si="578"/>
        <v/>
      </c>
      <c r="DB50" s="16" t="str">
        <f t="shared" si="579"/>
        <v/>
      </c>
      <c r="DC50" s="16" t="str">
        <f t="shared" si="580"/>
        <v/>
      </c>
      <c r="DD50" s="16" t="str">
        <f t="shared" si="581"/>
        <v/>
      </c>
      <c r="DE50" s="16" t="str">
        <f t="shared" si="582"/>
        <v/>
      </c>
      <c r="DF50" s="16" t="str">
        <f t="shared" si="583"/>
        <v/>
      </c>
      <c r="DH50" s="16" t="str">
        <f t="shared" si="584"/>
        <v/>
      </c>
      <c r="DI50" s="16" t="str">
        <f t="shared" si="585"/>
        <v/>
      </c>
      <c r="DJ50" s="16" t="str">
        <f t="shared" si="586"/>
        <v/>
      </c>
      <c r="DK50" s="16" t="str">
        <f t="shared" si="587"/>
        <v/>
      </c>
      <c r="DL50" s="16" t="str">
        <f t="shared" si="588"/>
        <v/>
      </c>
      <c r="DN50" s="16" t="str">
        <f t="shared" si="589"/>
        <v/>
      </c>
      <c r="DO50" s="16" t="str">
        <f t="shared" si="590"/>
        <v/>
      </c>
      <c r="DP50" s="16" t="str">
        <f t="shared" si="591"/>
        <v/>
      </c>
      <c r="DQ50" s="16" t="str">
        <f t="shared" si="592"/>
        <v/>
      </c>
      <c r="DR50" s="16" t="str">
        <f t="shared" si="593"/>
        <v/>
      </c>
    </row>
    <row r="51" spans="2:122" ht="16" thickTop="1" x14ac:dyDescent="0.2">
      <c r="B51" s="15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43" t="s">
        <v>13</v>
      </c>
      <c r="Y51" s="43"/>
      <c r="Z51" s="43"/>
      <c r="AA51" s="43"/>
      <c r="AB51" s="44"/>
      <c r="AC51" s="45">
        <f>SUM(AD41:AG50)</f>
        <v>6588.2946000000002</v>
      </c>
      <c r="AD51" s="46"/>
      <c r="AE51" s="46"/>
      <c r="AF51" s="46"/>
      <c r="AG51" s="47"/>
      <c r="AH51" s="26" t="s">
        <v>10</v>
      </c>
      <c r="AI51" s="13"/>
      <c r="AK51" s="27" t="s">
        <v>21</v>
      </c>
      <c r="AL51" s="28">
        <f>AP51-AC51</f>
        <v>358.85640000000058</v>
      </c>
      <c r="AM51" s="29">
        <f>AL51/AP51</f>
        <v>5.165518929990158E-2</v>
      </c>
      <c r="AN51" s="48" t="s">
        <v>20</v>
      </c>
      <c r="AO51" s="48"/>
      <c r="AP51" s="30">
        <f>SUM(AP41:AP50)</f>
        <v>6947.1510000000007</v>
      </c>
      <c r="AQ51" s="26" t="s">
        <v>10</v>
      </c>
      <c r="AR51" s="26"/>
      <c r="AS51" s="26"/>
      <c r="AT51" s="26"/>
      <c r="AU51" s="26"/>
      <c r="AV51" s="26"/>
      <c r="AW51" s="26"/>
      <c r="AX51" s="26"/>
      <c r="AY51" s="26"/>
      <c r="AZ51" s="26"/>
    </row>
    <row r="52" spans="2:122" x14ac:dyDescent="0.2">
      <c r="B52" s="67" t="s">
        <v>53</v>
      </c>
      <c r="C52" s="68"/>
      <c r="D52" s="68"/>
      <c r="E52" s="68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69"/>
      <c r="AB52" s="70"/>
      <c r="AC52" s="71"/>
      <c r="AD52" s="12"/>
      <c r="AE52" s="12"/>
      <c r="AF52" s="12"/>
      <c r="AG52" s="12"/>
      <c r="AH52" s="12"/>
      <c r="AI52" s="13"/>
    </row>
    <row r="53" spans="2:122" ht="15" customHeight="1" x14ac:dyDescent="0.2">
      <c r="B53" s="15"/>
      <c r="C53" s="72" t="s">
        <v>18</v>
      </c>
      <c r="D53" s="73"/>
      <c r="E53" s="74"/>
      <c r="F53" s="72" t="s">
        <v>82</v>
      </c>
      <c r="G53" s="74"/>
      <c r="H53" s="65" t="s">
        <v>6</v>
      </c>
      <c r="I53" s="65"/>
      <c r="J53" s="66" t="s">
        <v>8</v>
      </c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2" t="s">
        <v>84</v>
      </c>
      <c r="W53" s="73"/>
      <c r="X53" s="74"/>
      <c r="Y53" s="65" t="s">
        <v>12</v>
      </c>
      <c r="Z53" s="65"/>
      <c r="AA53" s="65" t="s">
        <v>7</v>
      </c>
      <c r="AB53" s="65"/>
      <c r="AC53" s="65"/>
      <c r="AD53" s="65" t="s">
        <v>9</v>
      </c>
      <c r="AE53" s="65"/>
      <c r="AF53" s="65"/>
      <c r="AG53" s="65"/>
      <c r="AH53" s="12"/>
      <c r="AI53" s="13"/>
      <c r="BX53" s="64" t="s">
        <v>22</v>
      </c>
      <c r="BY53" s="64"/>
      <c r="BZ53" s="64"/>
      <c r="CA53" s="64"/>
      <c r="CB53" s="64"/>
      <c r="CD53" s="64" t="s">
        <v>31</v>
      </c>
      <c r="CE53" s="64"/>
      <c r="CF53" s="64"/>
      <c r="CG53" s="64"/>
      <c r="CH53" s="64"/>
      <c r="CJ53" s="64" t="s">
        <v>32</v>
      </c>
      <c r="CK53" s="64"/>
      <c r="CL53" s="64"/>
      <c r="CM53" s="64"/>
      <c r="CN53" s="64"/>
      <c r="CP53" s="64" t="s">
        <v>33</v>
      </c>
      <c r="CQ53" s="64"/>
      <c r="CR53" s="64"/>
      <c r="CS53" s="64"/>
      <c r="CT53" s="64"/>
      <c r="CV53" s="64" t="s">
        <v>34</v>
      </c>
      <c r="CW53" s="64"/>
      <c r="CX53" s="64"/>
      <c r="CY53" s="64"/>
      <c r="CZ53" s="64"/>
      <c r="DB53" s="64" t="s">
        <v>35</v>
      </c>
      <c r="DC53" s="64"/>
      <c r="DD53" s="64"/>
      <c r="DE53" s="64"/>
      <c r="DF53" s="64"/>
      <c r="DH53" s="64" t="s">
        <v>36</v>
      </c>
      <c r="DI53" s="64"/>
      <c r="DJ53" s="64"/>
      <c r="DK53" s="64"/>
      <c r="DL53" s="64"/>
      <c r="DN53" s="64" t="s">
        <v>37</v>
      </c>
      <c r="DO53" s="64"/>
      <c r="DP53" s="64"/>
      <c r="DQ53" s="64"/>
      <c r="DR53" s="64"/>
    </row>
    <row r="54" spans="2:122" x14ac:dyDescent="0.2">
      <c r="B54" s="15"/>
      <c r="C54" s="75"/>
      <c r="D54" s="76"/>
      <c r="E54" s="77"/>
      <c r="F54" s="75"/>
      <c r="G54" s="77"/>
      <c r="H54" s="65"/>
      <c r="I54" s="65"/>
      <c r="J54" s="65" t="s">
        <v>3</v>
      </c>
      <c r="K54" s="65"/>
      <c r="L54" s="65" t="s">
        <v>1</v>
      </c>
      <c r="M54" s="65"/>
      <c r="N54" s="65" t="s">
        <v>2</v>
      </c>
      <c r="O54" s="65"/>
      <c r="P54" s="65" t="s">
        <v>4</v>
      </c>
      <c r="Q54" s="65"/>
      <c r="R54" s="65" t="s">
        <v>5</v>
      </c>
      <c r="S54" s="65"/>
      <c r="T54" s="65" t="s">
        <v>11</v>
      </c>
      <c r="U54" s="66"/>
      <c r="V54" s="75"/>
      <c r="W54" s="76"/>
      <c r="X54" s="77"/>
      <c r="Y54" s="65"/>
      <c r="Z54" s="65"/>
      <c r="AA54" s="65"/>
      <c r="AB54" s="65"/>
      <c r="AC54" s="65"/>
      <c r="AD54" s="65"/>
      <c r="AE54" s="65"/>
      <c r="AF54" s="65"/>
      <c r="AG54" s="65"/>
      <c r="AH54" s="12"/>
      <c r="AI54" s="13"/>
      <c r="AK54" s="17" t="s">
        <v>18</v>
      </c>
      <c r="AL54" s="18" t="s">
        <v>15</v>
      </c>
      <c r="AM54" s="18" t="s">
        <v>16</v>
      </c>
      <c r="AN54" s="18" t="s">
        <v>17</v>
      </c>
      <c r="AO54" s="18" t="s">
        <v>14</v>
      </c>
      <c r="AP54" s="18" t="s">
        <v>9</v>
      </c>
      <c r="AQ54" s="18" t="s">
        <v>86</v>
      </c>
      <c r="AR54" s="19"/>
      <c r="AS54" s="19"/>
      <c r="AT54" s="19"/>
      <c r="AU54" s="19"/>
      <c r="AV54" s="19"/>
      <c r="AW54" s="19"/>
      <c r="AX54" s="19"/>
      <c r="AY54" s="19"/>
      <c r="AZ54" s="19"/>
      <c r="BX54" s="16" t="s">
        <v>23</v>
      </c>
      <c r="BY54" s="16" t="s">
        <v>24</v>
      </c>
      <c r="BZ54" s="16" t="s">
        <v>25</v>
      </c>
      <c r="CA54" s="16" t="s">
        <v>26</v>
      </c>
      <c r="CB54" s="16" t="s">
        <v>27</v>
      </c>
      <c r="CD54" s="16" t="s">
        <v>23</v>
      </c>
      <c r="CE54" s="16" t="s">
        <v>24</v>
      </c>
      <c r="CF54" s="16" t="s">
        <v>25</v>
      </c>
      <c r="CG54" s="16" t="s">
        <v>26</v>
      </c>
      <c r="CH54" s="16" t="s">
        <v>27</v>
      </c>
      <c r="CJ54" s="16" t="s">
        <v>23</v>
      </c>
      <c r="CK54" s="16" t="s">
        <v>24</v>
      </c>
      <c r="CL54" s="16" t="s">
        <v>25</v>
      </c>
      <c r="CM54" s="16" t="s">
        <v>26</v>
      </c>
      <c r="CN54" s="16" t="s">
        <v>27</v>
      </c>
      <c r="CP54" s="16" t="s">
        <v>23</v>
      </c>
      <c r="CQ54" s="16" t="s">
        <v>24</v>
      </c>
      <c r="CR54" s="16" t="s">
        <v>25</v>
      </c>
      <c r="CS54" s="16" t="s">
        <v>26</v>
      </c>
      <c r="CT54" s="16" t="s">
        <v>27</v>
      </c>
      <c r="CV54" s="16" t="s">
        <v>23</v>
      </c>
      <c r="CW54" s="16" t="s">
        <v>24</v>
      </c>
      <c r="CX54" s="16" t="s">
        <v>25</v>
      </c>
      <c r="CY54" s="16" t="s">
        <v>26</v>
      </c>
      <c r="CZ54" s="16" t="s">
        <v>27</v>
      </c>
      <c r="DB54" s="16" t="s">
        <v>23</v>
      </c>
      <c r="DC54" s="16" t="s">
        <v>24</v>
      </c>
      <c r="DD54" s="16" t="s">
        <v>25</v>
      </c>
      <c r="DE54" s="16" t="s">
        <v>26</v>
      </c>
      <c r="DF54" s="16" t="s">
        <v>27</v>
      </c>
      <c r="DH54" s="16" t="s">
        <v>23</v>
      </c>
      <c r="DI54" s="16" t="s">
        <v>24</v>
      </c>
      <c r="DJ54" s="16" t="s">
        <v>25</v>
      </c>
      <c r="DK54" s="16" t="s">
        <v>26</v>
      </c>
      <c r="DL54" s="16" t="s">
        <v>27</v>
      </c>
      <c r="DN54" s="16" t="s">
        <v>23</v>
      </c>
      <c r="DO54" s="16" t="s">
        <v>24</v>
      </c>
      <c r="DP54" s="16" t="s">
        <v>25</v>
      </c>
      <c r="DQ54" s="16" t="s">
        <v>26</v>
      </c>
      <c r="DR54" s="16" t="s">
        <v>27</v>
      </c>
    </row>
    <row r="55" spans="2:122" x14ac:dyDescent="0.2">
      <c r="B55" s="15"/>
      <c r="C55" s="53" t="s">
        <v>65</v>
      </c>
      <c r="D55" s="61"/>
      <c r="E55" s="54"/>
      <c r="F55" s="53">
        <v>12</v>
      </c>
      <c r="G55" s="54"/>
      <c r="H55" s="53" t="s">
        <v>38</v>
      </c>
      <c r="I55" s="54"/>
      <c r="J55" s="62">
        <v>3.44</v>
      </c>
      <c r="K55" s="63"/>
      <c r="L55" s="62">
        <v>0.15</v>
      </c>
      <c r="M55" s="63"/>
      <c r="N55" s="62">
        <v>0.15</v>
      </c>
      <c r="O55" s="63"/>
      <c r="P55" s="62"/>
      <c r="Q55" s="63"/>
      <c r="R55" s="62"/>
      <c r="S55" s="63"/>
      <c r="T55" s="62"/>
      <c r="U55" s="63"/>
      <c r="V55" s="50">
        <f t="shared" ref="V55:V57" si="607">SUM(J55:U55)</f>
        <v>3.7399999999999998</v>
      </c>
      <c r="W55" s="51"/>
      <c r="X55" s="52"/>
      <c r="Y55" s="53">
        <v>364</v>
      </c>
      <c r="Z55" s="54"/>
      <c r="AA55" s="55">
        <f t="shared" ref="AA55:AA64" si="608">IF(F55=8,0.395,IF(F55=10,0.616,IF(F55=12,0.888,IF(F55=16,1.578,IF(F55=20,2.466,IF(F55=25,3.854,IF(F55=28,4.833,IF(F55=32,6.313,IF(F55=36,7.99,"N/A")))))))))</f>
        <v>0.88800000000000001</v>
      </c>
      <c r="AB55" s="56"/>
      <c r="AC55" s="57"/>
      <c r="AD55" s="58">
        <f t="shared" ref="AD55:AD64" si="609">V55*Y55*AA55</f>
        <v>1208.8876799999998</v>
      </c>
      <c r="AE55" s="59"/>
      <c r="AF55" s="59"/>
      <c r="AG55" s="60"/>
      <c r="AH55" s="12"/>
      <c r="AI55" s="13"/>
      <c r="AK55" s="20" t="str">
        <f t="shared" ref="AK55:AK64" si="610">C55</f>
        <v>Stirrups 1</v>
      </c>
      <c r="AL55" s="21">
        <f>QUOTIENT(AO55,V55)</f>
        <v>2</v>
      </c>
      <c r="AM55" s="22">
        <f>CEILING(Y55/AL55,1)</f>
        <v>182</v>
      </c>
      <c r="AN55" s="21">
        <f t="shared" ref="AN55:AN64" si="611">F55</f>
        <v>12</v>
      </c>
      <c r="AO55" s="23">
        <f>IF(AND(BV55=BQ55,V55&lt;=6),6,IF(BV55=BR55,7.5,IF(BV55=BS55,9,IF(BV55=BT55,10.5,IF(BV55=BP55,12,"N/A")))))</f>
        <v>7.5</v>
      </c>
      <c r="AP55" s="24">
        <f>AO55*AM55*AA55</f>
        <v>1212.1200000000001</v>
      </c>
      <c r="AQ55" s="24">
        <f t="shared" ref="AQ55:AQ64" si="612">AP55-AD55</f>
        <v>3.2323200000002998</v>
      </c>
      <c r="AR55" s="25"/>
      <c r="AS55" s="25"/>
      <c r="AT55" s="25"/>
      <c r="AU55" s="25"/>
      <c r="AV55" s="25"/>
      <c r="AW55" s="25"/>
      <c r="AX55" s="25"/>
      <c r="AY55" s="25"/>
      <c r="AZ55" s="25"/>
      <c r="BJ55" s="16">
        <f t="shared" ref="BJ55:BJ64" si="613">ROUNDUP(Y55/QUOTIENT(12,V55),0)</f>
        <v>122</v>
      </c>
      <c r="BK55" s="16">
        <f t="shared" ref="BK55:BK64" si="614">ROUNDUP(Y55/IF(V55&gt;6,QUOTIENT(2*6,V55),QUOTIENT(6,V55)),0)</f>
        <v>364</v>
      </c>
      <c r="BL55" s="16">
        <f t="shared" ref="BL55:BL64" si="615">ROUNDUP(Y55/IF(V55&gt;7.5,QUOTIENT(2*7.5,V55),QUOTIENT(7.5,V55)),0)</f>
        <v>182</v>
      </c>
      <c r="BM55" s="16">
        <f t="shared" ref="BM55:BM64" si="616">ROUNDUP(Y55/IF(V55&gt;9,QUOTIENT(2*9,V55),QUOTIENT(9,V55)),0)</f>
        <v>182</v>
      </c>
      <c r="BN55" s="16">
        <f t="shared" ref="BN55:BN64" si="617">ROUNDUP(Y55/IF(V55&gt;10.5,QUOTIENT(2*10.5,V55),QUOTIENT(10.5,V55)),0)</f>
        <v>182</v>
      </c>
      <c r="BO55" s="16"/>
      <c r="BP55" s="16">
        <f t="shared" ref="BP55:BP64" si="618">BJ55*12-V55*Y55</f>
        <v>102.6400000000001</v>
      </c>
      <c r="BQ55" s="16">
        <f t="shared" ref="BQ55:BQ64" si="619">IF(V55&gt;6,2*BK55*6,BK55*6)-V55*Y55</f>
        <v>822.6400000000001</v>
      </c>
      <c r="BR55" s="16">
        <f t="shared" ref="BR55:BR64" si="620">IF(V55&gt;7.5,2*BL55*7.5,BL55*7.5)-V55*Y55</f>
        <v>3.6400000000001</v>
      </c>
      <c r="BS55" s="16">
        <f t="shared" ref="BS55:BS64" si="621">IF(V55&gt;9,2*BM55*9,BM55*9)-V55*Y55</f>
        <v>276.6400000000001</v>
      </c>
      <c r="BT55" s="16">
        <f t="shared" ref="BT55:BT64" si="622">IF(V55&gt;10.5,2*BN55*10.5,BN55*10.5)-V55*Y55</f>
        <v>549.6400000000001</v>
      </c>
      <c r="BU55" s="16"/>
      <c r="BV55" s="16">
        <f t="shared" ref="BV55:BV64" si="623">MINA(BP55:BT55)</f>
        <v>3.6400000000001</v>
      </c>
      <c r="BX55" s="16" t="str">
        <f t="shared" ref="BX55:BX64" si="624">IF(AND(F55=10,AO55=6),AM55,"")</f>
        <v/>
      </c>
      <c r="BY55" s="16" t="str">
        <f t="shared" ref="BY55:BY64" si="625">IF(AND(F55=10,AO55=7.5),AM55,"")</f>
        <v/>
      </c>
      <c r="BZ55" s="16" t="str">
        <f t="shared" ref="BZ55:BZ64" si="626">IF(AND(F55=10,AO55=9),AM55,"")</f>
        <v/>
      </c>
      <c r="CA55" s="16" t="str">
        <f t="shared" ref="CA55:CA64" si="627">IF(AND(F55=10,AO55=10.5),AM55,"")</f>
        <v/>
      </c>
      <c r="CB55" s="16" t="str">
        <f t="shared" ref="CB55:CB64" si="628">IF(AND(F55=10,AO55=12),AM55,"")</f>
        <v/>
      </c>
      <c r="CD55" s="16" t="str">
        <f t="shared" ref="CD55:CD64" si="629">IF(AND(F55=12,AO55=6),AM55,"")</f>
        <v/>
      </c>
      <c r="CE55" s="16">
        <f t="shared" ref="CE55:CE64" si="630">IF(AND(F55=12,AO55=7.5),AM55,"")</f>
        <v>182</v>
      </c>
      <c r="CF55" s="16" t="str">
        <f t="shared" ref="CF55:CF64" si="631">IF(AND(F55=12,AO55=9),AM55,"")</f>
        <v/>
      </c>
      <c r="CG55" s="16" t="str">
        <f t="shared" ref="CG55:CG64" si="632">IF(AND(F55=12,AO55=10.5),AM55,"")</f>
        <v/>
      </c>
      <c r="CH55" s="16" t="str">
        <f t="shared" ref="CH55:CH64" si="633">IF(AND(F55=12,AO55=12),AM55,"")</f>
        <v/>
      </c>
      <c r="CJ55" s="16" t="str">
        <f t="shared" ref="CJ55:CJ64" si="634">IF(AND(F55=16,AO55=6),AM55,"")</f>
        <v/>
      </c>
      <c r="CK55" s="16" t="str">
        <f t="shared" ref="CK55:CK64" si="635">IF(AND(F55=16,AO55=7.5),AM55,"")</f>
        <v/>
      </c>
      <c r="CL55" s="16" t="str">
        <f t="shared" ref="CL55:CL64" si="636">IF(AND(F55=16,AO55=9),AM55,"")</f>
        <v/>
      </c>
      <c r="CM55" s="16" t="str">
        <f t="shared" ref="CM55:CM64" si="637">IF(AND(F55=16,AO55=10.5),AM55,"")</f>
        <v/>
      </c>
      <c r="CN55" s="16" t="str">
        <f t="shared" ref="CN55:CN64" si="638">IF(AND(F55=16,AO55=12),AM55,"")</f>
        <v/>
      </c>
      <c r="CP55" s="16" t="str">
        <f t="shared" ref="CP55:CP64" si="639">IF(AND(F55=20,AO55=6),AM55,"")</f>
        <v/>
      </c>
      <c r="CQ55" s="16" t="str">
        <f t="shared" ref="CQ55:CQ64" si="640">IF(AND(F55=20,AO55=7.5),AM55,"")</f>
        <v/>
      </c>
      <c r="CR55" s="16" t="str">
        <f t="shared" ref="CR55:CR64" si="641">IF(AND(F55=20,AO55=9),AM55,"")</f>
        <v/>
      </c>
      <c r="CS55" s="16" t="str">
        <f t="shared" ref="CS55:CS64" si="642">IF(AND(F55=20,AO55=10.5),AM55,"")</f>
        <v/>
      </c>
      <c r="CT55" s="16" t="str">
        <f t="shared" ref="CT55:CT64" si="643">IF(AND(F55=20,AO55=12),AM55,"")</f>
        <v/>
      </c>
      <c r="CV55" s="16" t="str">
        <f t="shared" ref="CV55:CV64" si="644">IF(AND(F55=25,AO55=6),AM55,"")</f>
        <v/>
      </c>
      <c r="CW55" s="16" t="str">
        <f t="shared" ref="CW55:CW64" si="645">IF(AND(F55=25,AO55=7.5),AM55,"")</f>
        <v/>
      </c>
      <c r="CX55" s="16" t="str">
        <f t="shared" ref="CX55:CX64" si="646">IF(AND(F55=25,AO55=9),AM55,"")</f>
        <v/>
      </c>
      <c r="CY55" s="16" t="str">
        <f t="shared" ref="CY55:CY64" si="647">IF(AND(F55=25,AO55=10.5),AM55,"")</f>
        <v/>
      </c>
      <c r="CZ55" s="16" t="str">
        <f t="shared" ref="CZ55:CZ64" si="648">IF(AND(F55=25,AO55=12),AM55,"")</f>
        <v/>
      </c>
      <c r="DB55" s="16" t="str">
        <f t="shared" ref="DB55:DB64" si="649">IF(AND(F55=28,AO55=6),AM55,"")</f>
        <v/>
      </c>
      <c r="DC55" s="16" t="str">
        <f t="shared" ref="DC55:DC64" si="650">IF(AND(F55=28,AO55=7.5),AM55,"")</f>
        <v/>
      </c>
      <c r="DD55" s="16" t="str">
        <f t="shared" ref="DD55:DD64" si="651">IF(AND(F55=28,AO55=9),AM55,"")</f>
        <v/>
      </c>
      <c r="DE55" s="16" t="str">
        <f t="shared" ref="DE55:DE64" si="652">IF(AND(F55=28,AO55=10.5),AM55,"")</f>
        <v/>
      </c>
      <c r="DF55" s="16" t="str">
        <f t="shared" ref="DF55:DF64" si="653">IF(AND(F55=28,AO55=12),AM55,"")</f>
        <v/>
      </c>
      <c r="DH55" s="16" t="str">
        <f t="shared" ref="DH55:DH64" si="654">IF(AND(F55=32,AO55=6),AM55,"")</f>
        <v/>
      </c>
      <c r="DI55" s="16" t="str">
        <f t="shared" ref="DI55:DI64" si="655">IF(AND(F55=32,AO55=7.5),AM55,"")</f>
        <v/>
      </c>
      <c r="DJ55" s="16" t="str">
        <f t="shared" ref="DJ55:DJ64" si="656">IF(AND(F55=32,AO55=9),AM55,"")</f>
        <v/>
      </c>
      <c r="DK55" s="16" t="str">
        <f t="shared" ref="DK55:DK64" si="657">IF(AND(F55=32,AO55=10.5),AM55,"")</f>
        <v/>
      </c>
      <c r="DL55" s="16" t="str">
        <f t="shared" ref="DL55:DL64" si="658">IF(AND(F55=32,AO55=12),AM55,"")</f>
        <v/>
      </c>
      <c r="DN55" s="16" t="str">
        <f t="shared" ref="DN55:DN64" si="659">IF(AND(F55=36,AO55=6),AM55,"")</f>
        <v/>
      </c>
      <c r="DO55" s="16" t="str">
        <f t="shared" ref="DO55:DO64" si="660">IF(AND(F55=36,AO55=7.5),AM55,"")</f>
        <v/>
      </c>
      <c r="DP55" s="16" t="str">
        <f t="shared" ref="DP55:DP64" si="661">IF(AND(F55=36,AO55=9),AM55,"")</f>
        <v/>
      </c>
      <c r="DQ55" s="16" t="str">
        <f t="shared" ref="DQ55:DQ64" si="662">IF(AND(F55=36,AO55=10.5),AM55,"")</f>
        <v/>
      </c>
      <c r="DR55" s="16" t="str">
        <f t="shared" ref="DR55:DR64" si="663">IF(AND(F55=36,AO55=12),AM55,"")</f>
        <v/>
      </c>
    </row>
    <row r="56" spans="2:122" x14ac:dyDescent="0.2">
      <c r="B56" s="15"/>
      <c r="C56" s="53" t="s">
        <v>66</v>
      </c>
      <c r="D56" s="61"/>
      <c r="E56" s="54"/>
      <c r="F56" s="53">
        <v>12</v>
      </c>
      <c r="G56" s="54"/>
      <c r="H56" s="53" t="s">
        <v>38</v>
      </c>
      <c r="I56" s="54"/>
      <c r="J56" s="62">
        <v>3.63</v>
      </c>
      <c r="K56" s="63"/>
      <c r="L56" s="62">
        <v>0.15</v>
      </c>
      <c r="M56" s="63"/>
      <c r="N56" s="62">
        <v>0.15</v>
      </c>
      <c r="O56" s="63"/>
      <c r="P56" s="62"/>
      <c r="Q56" s="63"/>
      <c r="R56" s="62"/>
      <c r="S56" s="63"/>
      <c r="T56" s="62"/>
      <c r="U56" s="63"/>
      <c r="V56" s="50">
        <f t="shared" si="607"/>
        <v>3.9299999999999997</v>
      </c>
      <c r="W56" s="51"/>
      <c r="X56" s="52"/>
      <c r="Y56" s="53">
        <v>227</v>
      </c>
      <c r="Z56" s="54"/>
      <c r="AA56" s="55">
        <f t="shared" si="608"/>
        <v>0.88800000000000001</v>
      </c>
      <c r="AB56" s="56"/>
      <c r="AC56" s="57"/>
      <c r="AD56" s="58">
        <f t="shared" si="609"/>
        <v>792.19367999999997</v>
      </c>
      <c r="AE56" s="59"/>
      <c r="AF56" s="59"/>
      <c r="AG56" s="60"/>
      <c r="AH56" s="12"/>
      <c r="AI56" s="13"/>
      <c r="AK56" s="20" t="str">
        <f t="shared" si="610"/>
        <v>Stirrups 2</v>
      </c>
      <c r="AL56" s="21">
        <f t="shared" ref="AL56" si="664">QUOTIENT(AO56,V56)</f>
        <v>3</v>
      </c>
      <c r="AM56" s="22">
        <f t="shared" ref="AM56" si="665">CEILING(Y56/AL56,1)</f>
        <v>76</v>
      </c>
      <c r="AN56" s="21">
        <f t="shared" si="611"/>
        <v>12</v>
      </c>
      <c r="AO56" s="23">
        <f t="shared" ref="AO56" si="666">IF(AND(BV56=BQ56,V56&lt;=6),6,IF(BV56=BR56,7.5,IF(BV56=BS56,9,IF(BV56=BT56,10.5,IF(BV56=BP56,12,"N/A")))))</f>
        <v>12</v>
      </c>
      <c r="AP56" s="24">
        <f t="shared" ref="AP56" si="667">AO56*AM56*AA56</f>
        <v>809.85599999999999</v>
      </c>
      <c r="AQ56" s="24">
        <f t="shared" si="612"/>
        <v>17.662320000000022</v>
      </c>
      <c r="AR56" s="25"/>
      <c r="AS56" s="25"/>
      <c r="AT56" s="25"/>
      <c r="AU56" s="25"/>
      <c r="AV56" s="25"/>
      <c r="AW56" s="25"/>
      <c r="AX56" s="25"/>
      <c r="AY56" s="25"/>
      <c r="AZ56" s="25"/>
      <c r="BJ56" s="16">
        <f t="shared" si="613"/>
        <v>76</v>
      </c>
      <c r="BK56" s="16">
        <f t="shared" si="614"/>
        <v>227</v>
      </c>
      <c r="BL56" s="16">
        <f t="shared" si="615"/>
        <v>227</v>
      </c>
      <c r="BM56" s="16">
        <f t="shared" si="616"/>
        <v>114</v>
      </c>
      <c r="BN56" s="16">
        <f t="shared" si="617"/>
        <v>114</v>
      </c>
      <c r="BO56" s="16"/>
      <c r="BP56" s="16">
        <f t="shared" si="618"/>
        <v>19.8900000000001</v>
      </c>
      <c r="BQ56" s="16">
        <f t="shared" si="619"/>
        <v>469.8900000000001</v>
      </c>
      <c r="BR56" s="16">
        <f t="shared" si="620"/>
        <v>810.3900000000001</v>
      </c>
      <c r="BS56" s="16">
        <f t="shared" si="621"/>
        <v>133.8900000000001</v>
      </c>
      <c r="BT56" s="16">
        <f t="shared" si="622"/>
        <v>304.8900000000001</v>
      </c>
      <c r="BU56" s="16"/>
      <c r="BV56" s="16">
        <f t="shared" si="623"/>
        <v>19.8900000000001</v>
      </c>
      <c r="BX56" s="16" t="str">
        <f t="shared" si="624"/>
        <v/>
      </c>
      <c r="BY56" s="16" t="str">
        <f t="shared" si="625"/>
        <v/>
      </c>
      <c r="BZ56" s="16" t="str">
        <f t="shared" si="626"/>
        <v/>
      </c>
      <c r="CA56" s="16" t="str">
        <f t="shared" si="627"/>
        <v/>
      </c>
      <c r="CB56" s="16" t="str">
        <f t="shared" si="628"/>
        <v/>
      </c>
      <c r="CD56" s="16" t="str">
        <f t="shared" si="629"/>
        <v/>
      </c>
      <c r="CE56" s="16" t="str">
        <f t="shared" si="630"/>
        <v/>
      </c>
      <c r="CF56" s="16" t="str">
        <f t="shared" si="631"/>
        <v/>
      </c>
      <c r="CG56" s="16" t="str">
        <f t="shared" si="632"/>
        <v/>
      </c>
      <c r="CH56" s="16">
        <f t="shared" si="633"/>
        <v>76</v>
      </c>
      <c r="CJ56" s="16" t="str">
        <f t="shared" si="634"/>
        <v/>
      </c>
      <c r="CK56" s="16" t="str">
        <f t="shared" si="635"/>
        <v/>
      </c>
      <c r="CL56" s="16" t="str">
        <f t="shared" si="636"/>
        <v/>
      </c>
      <c r="CM56" s="16" t="str">
        <f t="shared" si="637"/>
        <v/>
      </c>
      <c r="CN56" s="16" t="str">
        <f t="shared" si="638"/>
        <v/>
      </c>
      <c r="CP56" s="16" t="str">
        <f t="shared" si="639"/>
        <v/>
      </c>
      <c r="CQ56" s="16" t="str">
        <f t="shared" si="640"/>
        <v/>
      </c>
      <c r="CR56" s="16" t="str">
        <f t="shared" si="641"/>
        <v/>
      </c>
      <c r="CS56" s="16" t="str">
        <f t="shared" si="642"/>
        <v/>
      </c>
      <c r="CT56" s="16" t="str">
        <f t="shared" si="643"/>
        <v/>
      </c>
      <c r="CV56" s="16" t="str">
        <f t="shared" si="644"/>
        <v/>
      </c>
      <c r="CW56" s="16" t="str">
        <f t="shared" si="645"/>
        <v/>
      </c>
      <c r="CX56" s="16" t="str">
        <f t="shared" si="646"/>
        <v/>
      </c>
      <c r="CY56" s="16" t="str">
        <f t="shared" si="647"/>
        <v/>
      </c>
      <c r="CZ56" s="16" t="str">
        <f t="shared" si="648"/>
        <v/>
      </c>
      <c r="DB56" s="16" t="str">
        <f t="shared" si="649"/>
        <v/>
      </c>
      <c r="DC56" s="16" t="str">
        <f t="shared" si="650"/>
        <v/>
      </c>
      <c r="DD56" s="16" t="str">
        <f t="shared" si="651"/>
        <v/>
      </c>
      <c r="DE56" s="16" t="str">
        <f t="shared" si="652"/>
        <v/>
      </c>
      <c r="DF56" s="16" t="str">
        <f t="shared" si="653"/>
        <v/>
      </c>
      <c r="DH56" s="16" t="str">
        <f t="shared" si="654"/>
        <v/>
      </c>
      <c r="DI56" s="16" t="str">
        <f t="shared" si="655"/>
        <v/>
      </c>
      <c r="DJ56" s="16" t="str">
        <f t="shared" si="656"/>
        <v/>
      </c>
      <c r="DK56" s="16" t="str">
        <f t="shared" si="657"/>
        <v/>
      </c>
      <c r="DL56" s="16" t="str">
        <f t="shared" si="658"/>
        <v/>
      </c>
      <c r="DN56" s="16" t="str">
        <f t="shared" si="659"/>
        <v/>
      </c>
      <c r="DO56" s="16" t="str">
        <f t="shared" si="660"/>
        <v/>
      </c>
      <c r="DP56" s="16" t="str">
        <f t="shared" si="661"/>
        <v/>
      </c>
      <c r="DQ56" s="16" t="str">
        <f t="shared" si="662"/>
        <v/>
      </c>
      <c r="DR56" s="16" t="str">
        <f t="shared" si="663"/>
        <v/>
      </c>
    </row>
    <row r="57" spans="2:122" x14ac:dyDescent="0.2">
      <c r="B57" s="15"/>
      <c r="C57" s="53" t="s">
        <v>67</v>
      </c>
      <c r="D57" s="61"/>
      <c r="E57" s="54"/>
      <c r="F57" s="53">
        <v>10</v>
      </c>
      <c r="G57" s="54"/>
      <c r="H57" s="53" t="s">
        <v>38</v>
      </c>
      <c r="I57" s="54"/>
      <c r="J57" s="62">
        <v>2.2250000000000001</v>
      </c>
      <c r="K57" s="63"/>
      <c r="L57" s="62">
        <v>0.2</v>
      </c>
      <c r="M57" s="63"/>
      <c r="N57" s="62">
        <v>0.2</v>
      </c>
      <c r="O57" s="63"/>
      <c r="P57" s="62"/>
      <c r="Q57" s="63"/>
      <c r="R57" s="62"/>
      <c r="S57" s="63"/>
      <c r="T57" s="62"/>
      <c r="U57" s="63"/>
      <c r="V57" s="50">
        <f t="shared" si="607"/>
        <v>2.6250000000000004</v>
      </c>
      <c r="W57" s="51"/>
      <c r="X57" s="52"/>
      <c r="Y57" s="53">
        <v>44</v>
      </c>
      <c r="Z57" s="54"/>
      <c r="AA57" s="55">
        <f t="shared" si="608"/>
        <v>0.61599999999999999</v>
      </c>
      <c r="AB57" s="56"/>
      <c r="AC57" s="57"/>
      <c r="AD57" s="58">
        <f t="shared" si="609"/>
        <v>71.14800000000001</v>
      </c>
      <c r="AE57" s="59"/>
      <c r="AF57" s="59"/>
      <c r="AG57" s="60"/>
      <c r="AH57" s="12"/>
      <c r="AI57" s="13"/>
      <c r="AK57" s="20" t="str">
        <f t="shared" si="610"/>
        <v>Stirrups 3</v>
      </c>
      <c r="AL57" s="21">
        <f>QUOTIENT(AO57,V57)</f>
        <v>2</v>
      </c>
      <c r="AM57" s="22">
        <f>CEILING(Y57/AL57,1)</f>
        <v>22</v>
      </c>
      <c r="AN57" s="21">
        <f t="shared" si="611"/>
        <v>10</v>
      </c>
      <c r="AO57" s="23">
        <f>IF(AND(BV57=BQ57,V57&lt;=6),6,IF(BV57=BR57,7.5,IF(BV57=BS57,9,IF(BV57=BT57,10.5,IF(BV57=BP57,12,"N/A")))))</f>
        <v>6</v>
      </c>
      <c r="AP57" s="24">
        <f>AO57*AM57*AA57</f>
        <v>81.311999999999998</v>
      </c>
      <c r="AQ57" s="24">
        <f t="shared" si="612"/>
        <v>10.163999999999987</v>
      </c>
      <c r="AR57" s="25"/>
      <c r="AS57" s="25"/>
      <c r="AT57" s="25"/>
      <c r="AU57" s="25"/>
      <c r="AV57" s="25"/>
      <c r="AW57" s="25"/>
      <c r="AX57" s="25"/>
      <c r="AY57" s="25"/>
      <c r="AZ57" s="25"/>
      <c r="BJ57" s="16">
        <f t="shared" si="613"/>
        <v>11</v>
      </c>
      <c r="BK57" s="16">
        <f t="shared" si="614"/>
        <v>22</v>
      </c>
      <c r="BL57" s="16">
        <f t="shared" si="615"/>
        <v>22</v>
      </c>
      <c r="BM57" s="16">
        <f t="shared" si="616"/>
        <v>15</v>
      </c>
      <c r="BN57" s="16">
        <f t="shared" si="617"/>
        <v>15</v>
      </c>
      <c r="BO57" s="16"/>
      <c r="BP57" s="16">
        <f t="shared" si="618"/>
        <v>16.499999999999986</v>
      </c>
      <c r="BQ57" s="16">
        <f t="shared" si="619"/>
        <v>16.499999999999986</v>
      </c>
      <c r="BR57" s="16">
        <f t="shared" si="620"/>
        <v>49.499999999999986</v>
      </c>
      <c r="BS57" s="16">
        <f t="shared" si="621"/>
        <v>19.499999999999986</v>
      </c>
      <c r="BT57" s="16">
        <f t="shared" si="622"/>
        <v>41.999999999999986</v>
      </c>
      <c r="BU57" s="16"/>
      <c r="BV57" s="16">
        <f t="shared" si="623"/>
        <v>16.499999999999986</v>
      </c>
      <c r="BX57" s="16">
        <f t="shared" si="624"/>
        <v>22</v>
      </c>
      <c r="BY57" s="16" t="str">
        <f t="shared" si="625"/>
        <v/>
      </c>
      <c r="BZ57" s="16" t="str">
        <f t="shared" si="626"/>
        <v/>
      </c>
      <c r="CA57" s="16" t="str">
        <f t="shared" si="627"/>
        <v/>
      </c>
      <c r="CB57" s="16" t="str">
        <f t="shared" si="628"/>
        <v/>
      </c>
      <c r="CD57" s="16" t="str">
        <f t="shared" si="629"/>
        <v/>
      </c>
      <c r="CE57" s="16" t="str">
        <f t="shared" si="630"/>
        <v/>
      </c>
      <c r="CF57" s="16" t="str">
        <f t="shared" si="631"/>
        <v/>
      </c>
      <c r="CG57" s="16" t="str">
        <f t="shared" si="632"/>
        <v/>
      </c>
      <c r="CH57" s="16" t="str">
        <f t="shared" si="633"/>
        <v/>
      </c>
      <c r="CJ57" s="16" t="str">
        <f t="shared" si="634"/>
        <v/>
      </c>
      <c r="CK57" s="16" t="str">
        <f t="shared" si="635"/>
        <v/>
      </c>
      <c r="CL57" s="16" t="str">
        <f t="shared" si="636"/>
        <v/>
      </c>
      <c r="CM57" s="16" t="str">
        <f t="shared" si="637"/>
        <v/>
      </c>
      <c r="CN57" s="16" t="str">
        <f t="shared" si="638"/>
        <v/>
      </c>
      <c r="CP57" s="16" t="str">
        <f t="shared" si="639"/>
        <v/>
      </c>
      <c r="CQ57" s="16" t="str">
        <f t="shared" si="640"/>
        <v/>
      </c>
      <c r="CR57" s="16" t="str">
        <f t="shared" si="641"/>
        <v/>
      </c>
      <c r="CS57" s="16" t="str">
        <f t="shared" si="642"/>
        <v/>
      </c>
      <c r="CT57" s="16" t="str">
        <f t="shared" si="643"/>
        <v/>
      </c>
      <c r="CV57" s="16" t="str">
        <f t="shared" si="644"/>
        <v/>
      </c>
      <c r="CW57" s="16" t="str">
        <f t="shared" si="645"/>
        <v/>
      </c>
      <c r="CX57" s="16" t="str">
        <f t="shared" si="646"/>
        <v/>
      </c>
      <c r="CY57" s="16" t="str">
        <f t="shared" si="647"/>
        <v/>
      </c>
      <c r="CZ57" s="16" t="str">
        <f t="shared" si="648"/>
        <v/>
      </c>
      <c r="DB57" s="16" t="str">
        <f t="shared" si="649"/>
        <v/>
      </c>
      <c r="DC57" s="16" t="str">
        <f t="shared" si="650"/>
        <v/>
      </c>
      <c r="DD57" s="16" t="str">
        <f t="shared" si="651"/>
        <v/>
      </c>
      <c r="DE57" s="16" t="str">
        <f t="shared" si="652"/>
        <v/>
      </c>
      <c r="DF57" s="16" t="str">
        <f t="shared" si="653"/>
        <v/>
      </c>
      <c r="DH57" s="16" t="str">
        <f t="shared" si="654"/>
        <v/>
      </c>
      <c r="DI57" s="16" t="str">
        <f t="shared" si="655"/>
        <v/>
      </c>
      <c r="DJ57" s="16" t="str">
        <f t="shared" si="656"/>
        <v/>
      </c>
      <c r="DK57" s="16" t="str">
        <f t="shared" si="657"/>
        <v/>
      </c>
      <c r="DL57" s="16" t="str">
        <f t="shared" si="658"/>
        <v/>
      </c>
      <c r="DN57" s="16" t="str">
        <f t="shared" si="659"/>
        <v/>
      </c>
      <c r="DO57" s="16" t="str">
        <f t="shared" si="660"/>
        <v/>
      </c>
      <c r="DP57" s="16" t="str">
        <f t="shared" si="661"/>
        <v/>
      </c>
      <c r="DQ57" s="16" t="str">
        <f t="shared" si="662"/>
        <v/>
      </c>
      <c r="DR57" s="16" t="str">
        <f t="shared" si="663"/>
        <v/>
      </c>
    </row>
    <row r="58" spans="2:122" x14ac:dyDescent="0.2">
      <c r="B58" s="15"/>
      <c r="C58" s="53" t="s">
        <v>68</v>
      </c>
      <c r="D58" s="61"/>
      <c r="E58" s="54"/>
      <c r="F58" s="53">
        <v>10</v>
      </c>
      <c r="G58" s="54"/>
      <c r="H58" s="53" t="s">
        <v>38</v>
      </c>
      <c r="I58" s="54"/>
      <c r="J58" s="62">
        <v>2.0750000000000002</v>
      </c>
      <c r="K58" s="63"/>
      <c r="L58" s="62">
        <v>0.2</v>
      </c>
      <c r="M58" s="63"/>
      <c r="N58" s="62">
        <v>0.2</v>
      </c>
      <c r="O58" s="63"/>
      <c r="P58" s="62"/>
      <c r="Q58" s="63"/>
      <c r="R58" s="62"/>
      <c r="S58" s="63"/>
      <c r="T58" s="62"/>
      <c r="U58" s="63"/>
      <c r="V58" s="50">
        <f t="shared" ref="V58:V59" si="668">SUM(J58:U58)</f>
        <v>2.4750000000000005</v>
      </c>
      <c r="W58" s="51"/>
      <c r="X58" s="52"/>
      <c r="Y58" s="53">
        <v>44</v>
      </c>
      <c r="Z58" s="54"/>
      <c r="AA58" s="55">
        <f t="shared" si="608"/>
        <v>0.61599999999999999</v>
      </c>
      <c r="AB58" s="56"/>
      <c r="AC58" s="57"/>
      <c r="AD58" s="58">
        <f t="shared" si="609"/>
        <v>67.082400000000007</v>
      </c>
      <c r="AE58" s="59"/>
      <c r="AF58" s="59"/>
      <c r="AG58" s="60"/>
      <c r="AH58" s="12"/>
      <c r="AI58" s="13"/>
      <c r="AK58" s="20" t="str">
        <f t="shared" si="610"/>
        <v>Stirrups 4</v>
      </c>
      <c r="AL58" s="21">
        <f>QUOTIENT(AO58,V58)</f>
        <v>3</v>
      </c>
      <c r="AM58" s="22">
        <f>CEILING(Y58/AL58,1)</f>
        <v>15</v>
      </c>
      <c r="AN58" s="21">
        <f t="shared" si="611"/>
        <v>10</v>
      </c>
      <c r="AO58" s="23">
        <f>IF(AND(BV58=BQ58,V58&lt;=6),6,IF(BV58=BR58,7.5,IF(BV58=BS58,9,IF(BV58=BT58,10.5,IF(BV58=BP58,12,"N/A")))))</f>
        <v>7.5</v>
      </c>
      <c r="AP58" s="24">
        <f>AO58*AM58*AA58</f>
        <v>69.3</v>
      </c>
      <c r="AQ58" s="24">
        <f t="shared" si="612"/>
        <v>2.2175999999999902</v>
      </c>
      <c r="AR58" s="25"/>
      <c r="AS58" s="25"/>
      <c r="AT58" s="25"/>
      <c r="AU58" s="25"/>
      <c r="AV58" s="25"/>
      <c r="AW58" s="25"/>
      <c r="AX58" s="25"/>
      <c r="AY58" s="25"/>
      <c r="AZ58" s="25"/>
      <c r="BJ58" s="16">
        <f t="shared" si="613"/>
        <v>11</v>
      </c>
      <c r="BK58" s="16">
        <f t="shared" si="614"/>
        <v>22</v>
      </c>
      <c r="BL58" s="16">
        <f t="shared" si="615"/>
        <v>15</v>
      </c>
      <c r="BM58" s="16">
        <f t="shared" si="616"/>
        <v>15</v>
      </c>
      <c r="BN58" s="16">
        <f t="shared" si="617"/>
        <v>11</v>
      </c>
      <c r="BO58" s="16"/>
      <c r="BP58" s="16">
        <f t="shared" si="618"/>
        <v>23.09999999999998</v>
      </c>
      <c r="BQ58" s="16">
        <f t="shared" si="619"/>
        <v>23.09999999999998</v>
      </c>
      <c r="BR58" s="16">
        <f t="shared" si="620"/>
        <v>3.5999999999999801</v>
      </c>
      <c r="BS58" s="16">
        <f t="shared" si="621"/>
        <v>26.09999999999998</v>
      </c>
      <c r="BT58" s="16">
        <f t="shared" si="622"/>
        <v>6.5999999999999801</v>
      </c>
      <c r="BU58" s="16"/>
      <c r="BV58" s="16">
        <f t="shared" si="623"/>
        <v>3.5999999999999801</v>
      </c>
      <c r="BX58" s="16" t="str">
        <f t="shared" si="624"/>
        <v/>
      </c>
      <c r="BY58" s="16">
        <f t="shared" si="625"/>
        <v>15</v>
      </c>
      <c r="BZ58" s="16" t="str">
        <f t="shared" si="626"/>
        <v/>
      </c>
      <c r="CA58" s="16" t="str">
        <f t="shared" si="627"/>
        <v/>
      </c>
      <c r="CB58" s="16" t="str">
        <f t="shared" si="628"/>
        <v/>
      </c>
      <c r="CD58" s="16" t="str">
        <f t="shared" si="629"/>
        <v/>
      </c>
      <c r="CE58" s="16" t="str">
        <f t="shared" si="630"/>
        <v/>
      </c>
      <c r="CF58" s="16" t="str">
        <f t="shared" si="631"/>
        <v/>
      </c>
      <c r="CG58" s="16" t="str">
        <f t="shared" si="632"/>
        <v/>
      </c>
      <c r="CH58" s="16" t="str">
        <f t="shared" si="633"/>
        <v/>
      </c>
      <c r="CJ58" s="16" t="str">
        <f t="shared" si="634"/>
        <v/>
      </c>
      <c r="CK58" s="16" t="str">
        <f t="shared" si="635"/>
        <v/>
      </c>
      <c r="CL58" s="16" t="str">
        <f t="shared" si="636"/>
        <v/>
      </c>
      <c r="CM58" s="16" t="str">
        <f t="shared" si="637"/>
        <v/>
      </c>
      <c r="CN58" s="16" t="str">
        <f t="shared" si="638"/>
        <v/>
      </c>
      <c r="CP58" s="16" t="str">
        <f t="shared" si="639"/>
        <v/>
      </c>
      <c r="CQ58" s="16" t="str">
        <f t="shared" si="640"/>
        <v/>
      </c>
      <c r="CR58" s="16" t="str">
        <f t="shared" si="641"/>
        <v/>
      </c>
      <c r="CS58" s="16" t="str">
        <f t="shared" si="642"/>
        <v/>
      </c>
      <c r="CT58" s="16" t="str">
        <f t="shared" si="643"/>
        <v/>
      </c>
      <c r="CV58" s="16" t="str">
        <f t="shared" si="644"/>
        <v/>
      </c>
      <c r="CW58" s="16" t="str">
        <f t="shared" si="645"/>
        <v/>
      </c>
      <c r="CX58" s="16" t="str">
        <f t="shared" si="646"/>
        <v/>
      </c>
      <c r="CY58" s="16" t="str">
        <f t="shared" si="647"/>
        <v/>
      </c>
      <c r="CZ58" s="16" t="str">
        <f t="shared" si="648"/>
        <v/>
      </c>
      <c r="DB58" s="16" t="str">
        <f t="shared" si="649"/>
        <v/>
      </c>
      <c r="DC58" s="16" t="str">
        <f t="shared" si="650"/>
        <v/>
      </c>
      <c r="DD58" s="16" t="str">
        <f t="shared" si="651"/>
        <v/>
      </c>
      <c r="DE58" s="16" t="str">
        <f t="shared" si="652"/>
        <v/>
      </c>
      <c r="DF58" s="16" t="str">
        <f t="shared" si="653"/>
        <v/>
      </c>
      <c r="DH58" s="16" t="str">
        <f t="shared" si="654"/>
        <v/>
      </c>
      <c r="DI58" s="16" t="str">
        <f t="shared" si="655"/>
        <v/>
      </c>
      <c r="DJ58" s="16" t="str">
        <f t="shared" si="656"/>
        <v/>
      </c>
      <c r="DK58" s="16" t="str">
        <f t="shared" si="657"/>
        <v/>
      </c>
      <c r="DL58" s="16" t="str">
        <f t="shared" si="658"/>
        <v/>
      </c>
      <c r="DN58" s="16" t="str">
        <f t="shared" si="659"/>
        <v/>
      </c>
      <c r="DO58" s="16" t="str">
        <f t="shared" si="660"/>
        <v/>
      </c>
      <c r="DP58" s="16" t="str">
        <f t="shared" si="661"/>
        <v/>
      </c>
      <c r="DQ58" s="16" t="str">
        <f t="shared" si="662"/>
        <v/>
      </c>
      <c r="DR58" s="16" t="str">
        <f t="shared" si="663"/>
        <v/>
      </c>
    </row>
    <row r="59" spans="2:122" x14ac:dyDescent="0.2">
      <c r="B59" s="15"/>
      <c r="C59" s="53" t="s">
        <v>69</v>
      </c>
      <c r="D59" s="61"/>
      <c r="E59" s="54"/>
      <c r="F59" s="53">
        <v>10</v>
      </c>
      <c r="G59" s="54"/>
      <c r="H59" s="53" t="s">
        <v>38</v>
      </c>
      <c r="I59" s="54"/>
      <c r="J59" s="62">
        <v>4.5</v>
      </c>
      <c r="K59" s="63"/>
      <c r="L59" s="62">
        <v>0.2</v>
      </c>
      <c r="M59" s="63"/>
      <c r="N59" s="62">
        <v>0.2</v>
      </c>
      <c r="O59" s="63"/>
      <c r="P59" s="62"/>
      <c r="Q59" s="63"/>
      <c r="R59" s="62"/>
      <c r="S59" s="63"/>
      <c r="T59" s="62"/>
      <c r="U59" s="63"/>
      <c r="V59" s="50">
        <f t="shared" si="668"/>
        <v>4.9000000000000004</v>
      </c>
      <c r="W59" s="51"/>
      <c r="X59" s="52"/>
      <c r="Y59" s="53">
        <v>66</v>
      </c>
      <c r="Z59" s="54"/>
      <c r="AA59" s="55">
        <f t="shared" si="608"/>
        <v>0.61599999999999999</v>
      </c>
      <c r="AB59" s="56"/>
      <c r="AC59" s="57"/>
      <c r="AD59" s="58">
        <f t="shared" si="609"/>
        <v>199.21440000000001</v>
      </c>
      <c r="AE59" s="59"/>
      <c r="AF59" s="59"/>
      <c r="AG59" s="60"/>
      <c r="AH59" s="12"/>
      <c r="AI59" s="13"/>
      <c r="AK59" s="20" t="str">
        <f t="shared" si="610"/>
        <v>Stirrups 5</v>
      </c>
      <c r="AL59" s="21">
        <f>QUOTIENT(AO59,V59)</f>
        <v>2</v>
      </c>
      <c r="AM59" s="22">
        <f>CEILING(Y59/AL59,1)</f>
        <v>33</v>
      </c>
      <c r="AN59" s="21">
        <f t="shared" si="611"/>
        <v>10</v>
      </c>
      <c r="AO59" s="23">
        <f>IF(AND(BV59=BQ59,V59&lt;=6),6,IF(BV59=BR59,7.5,IF(BV59=BS59,9,IF(BV59=BT59,10.5,IF(BV59=BP59,12,"N/A")))))</f>
        <v>10.5</v>
      </c>
      <c r="AP59" s="24">
        <f>AO59*AM59*AA59</f>
        <v>213.44399999999999</v>
      </c>
      <c r="AQ59" s="24">
        <f t="shared" si="612"/>
        <v>14.229599999999976</v>
      </c>
      <c r="AR59" s="25"/>
      <c r="AS59" s="25"/>
      <c r="AT59" s="25"/>
      <c r="AU59" s="25"/>
      <c r="AV59" s="25"/>
      <c r="AW59" s="25"/>
      <c r="AX59" s="25"/>
      <c r="AY59" s="25"/>
      <c r="AZ59" s="25"/>
      <c r="BJ59" s="16">
        <f t="shared" si="613"/>
        <v>33</v>
      </c>
      <c r="BK59" s="16">
        <f t="shared" si="614"/>
        <v>66</v>
      </c>
      <c r="BL59" s="16">
        <f t="shared" si="615"/>
        <v>66</v>
      </c>
      <c r="BM59" s="16">
        <f t="shared" si="616"/>
        <v>66</v>
      </c>
      <c r="BN59" s="16">
        <f t="shared" si="617"/>
        <v>33</v>
      </c>
      <c r="BO59" s="16"/>
      <c r="BP59" s="16">
        <f t="shared" si="618"/>
        <v>72.599999999999966</v>
      </c>
      <c r="BQ59" s="16">
        <f t="shared" si="619"/>
        <v>72.599999999999966</v>
      </c>
      <c r="BR59" s="16">
        <f t="shared" si="620"/>
        <v>171.59999999999997</v>
      </c>
      <c r="BS59" s="16">
        <f t="shared" si="621"/>
        <v>270.59999999999997</v>
      </c>
      <c r="BT59" s="16">
        <f t="shared" si="622"/>
        <v>23.099999999999966</v>
      </c>
      <c r="BU59" s="16"/>
      <c r="BV59" s="16">
        <f t="shared" si="623"/>
        <v>23.099999999999966</v>
      </c>
      <c r="BX59" s="16" t="str">
        <f t="shared" si="624"/>
        <v/>
      </c>
      <c r="BY59" s="16" t="str">
        <f t="shared" si="625"/>
        <v/>
      </c>
      <c r="BZ59" s="16" t="str">
        <f t="shared" si="626"/>
        <v/>
      </c>
      <c r="CA59" s="16">
        <f t="shared" si="627"/>
        <v>33</v>
      </c>
      <c r="CB59" s="16" t="str">
        <f t="shared" si="628"/>
        <v/>
      </c>
      <c r="CD59" s="16" t="str">
        <f t="shared" si="629"/>
        <v/>
      </c>
      <c r="CE59" s="16" t="str">
        <f t="shared" si="630"/>
        <v/>
      </c>
      <c r="CF59" s="16" t="str">
        <f t="shared" si="631"/>
        <v/>
      </c>
      <c r="CG59" s="16" t="str">
        <f t="shared" si="632"/>
        <v/>
      </c>
      <c r="CH59" s="16" t="str">
        <f t="shared" si="633"/>
        <v/>
      </c>
      <c r="CJ59" s="16" t="str">
        <f t="shared" si="634"/>
        <v/>
      </c>
      <c r="CK59" s="16" t="str">
        <f t="shared" si="635"/>
        <v/>
      </c>
      <c r="CL59" s="16" t="str">
        <f t="shared" si="636"/>
        <v/>
      </c>
      <c r="CM59" s="16" t="str">
        <f t="shared" si="637"/>
        <v/>
      </c>
      <c r="CN59" s="16" t="str">
        <f t="shared" si="638"/>
        <v/>
      </c>
      <c r="CP59" s="16" t="str">
        <f t="shared" si="639"/>
        <v/>
      </c>
      <c r="CQ59" s="16" t="str">
        <f t="shared" si="640"/>
        <v/>
      </c>
      <c r="CR59" s="16" t="str">
        <f t="shared" si="641"/>
        <v/>
      </c>
      <c r="CS59" s="16" t="str">
        <f t="shared" si="642"/>
        <v/>
      </c>
      <c r="CT59" s="16" t="str">
        <f t="shared" si="643"/>
        <v/>
      </c>
      <c r="CV59" s="16" t="str">
        <f t="shared" si="644"/>
        <v/>
      </c>
      <c r="CW59" s="16" t="str">
        <f t="shared" si="645"/>
        <v/>
      </c>
      <c r="CX59" s="16" t="str">
        <f t="shared" si="646"/>
        <v/>
      </c>
      <c r="CY59" s="16" t="str">
        <f t="shared" si="647"/>
        <v/>
      </c>
      <c r="CZ59" s="16" t="str">
        <f t="shared" si="648"/>
        <v/>
      </c>
      <c r="DB59" s="16" t="str">
        <f t="shared" si="649"/>
        <v/>
      </c>
      <c r="DC59" s="16" t="str">
        <f t="shared" si="650"/>
        <v/>
      </c>
      <c r="DD59" s="16" t="str">
        <f t="shared" si="651"/>
        <v/>
      </c>
      <c r="DE59" s="16" t="str">
        <f t="shared" si="652"/>
        <v/>
      </c>
      <c r="DF59" s="16" t="str">
        <f t="shared" si="653"/>
        <v/>
      </c>
      <c r="DH59" s="16" t="str">
        <f t="shared" si="654"/>
        <v/>
      </c>
      <c r="DI59" s="16" t="str">
        <f t="shared" si="655"/>
        <v/>
      </c>
      <c r="DJ59" s="16" t="str">
        <f t="shared" si="656"/>
        <v/>
      </c>
      <c r="DK59" s="16" t="str">
        <f t="shared" si="657"/>
        <v/>
      </c>
      <c r="DL59" s="16" t="str">
        <f t="shared" si="658"/>
        <v/>
      </c>
      <c r="DN59" s="16" t="str">
        <f t="shared" si="659"/>
        <v/>
      </c>
      <c r="DO59" s="16" t="str">
        <f t="shared" si="660"/>
        <v/>
      </c>
      <c r="DP59" s="16" t="str">
        <f t="shared" si="661"/>
        <v/>
      </c>
      <c r="DQ59" s="16" t="str">
        <f t="shared" si="662"/>
        <v/>
      </c>
      <c r="DR59" s="16" t="str">
        <f t="shared" si="663"/>
        <v/>
      </c>
    </row>
    <row r="60" spans="2:122" x14ac:dyDescent="0.2">
      <c r="B60" s="15"/>
      <c r="C60" s="53" t="s">
        <v>70</v>
      </c>
      <c r="D60" s="61"/>
      <c r="E60" s="54"/>
      <c r="F60" s="53">
        <v>16</v>
      </c>
      <c r="G60" s="54"/>
      <c r="H60" s="53" t="s">
        <v>38</v>
      </c>
      <c r="I60" s="54"/>
      <c r="J60" s="62">
        <v>5.55</v>
      </c>
      <c r="K60" s="63"/>
      <c r="L60" s="62">
        <v>0.2</v>
      </c>
      <c r="M60" s="63"/>
      <c r="N60" s="62">
        <v>0.2</v>
      </c>
      <c r="O60" s="63"/>
      <c r="P60" s="62"/>
      <c r="Q60" s="63"/>
      <c r="R60" s="62"/>
      <c r="S60" s="63"/>
      <c r="T60" s="62"/>
      <c r="U60" s="63"/>
      <c r="V60" s="50">
        <f t="shared" ref="V60" si="669">SUM(J60:U60)</f>
        <v>5.95</v>
      </c>
      <c r="W60" s="51"/>
      <c r="X60" s="52"/>
      <c r="Y60" s="53">
        <v>44</v>
      </c>
      <c r="Z60" s="54"/>
      <c r="AA60" s="55">
        <f t="shared" si="608"/>
        <v>1.5780000000000001</v>
      </c>
      <c r="AB60" s="56"/>
      <c r="AC60" s="57"/>
      <c r="AD60" s="58">
        <f t="shared" si="609"/>
        <v>413.12040000000002</v>
      </c>
      <c r="AE60" s="59"/>
      <c r="AF60" s="59"/>
      <c r="AG60" s="60"/>
      <c r="AH60" s="12"/>
      <c r="AI60" s="13"/>
      <c r="AK60" s="20" t="str">
        <f t="shared" si="610"/>
        <v>Main bar 1</v>
      </c>
      <c r="AL60" s="21">
        <f>QUOTIENT(AO60,V60)</f>
        <v>1</v>
      </c>
      <c r="AM60" s="22">
        <f>CEILING(Y60/AL60,1)</f>
        <v>44</v>
      </c>
      <c r="AN60" s="21">
        <f t="shared" si="611"/>
        <v>16</v>
      </c>
      <c r="AO60" s="23">
        <f>IF(AND(BV60=BQ60,V60&lt;=6),6,IF(BV60=BR60,7.5,IF(BV60=BS60,9,IF(BV60=BT60,10.5,IF(BV60=BP60,12,"N/A")))))</f>
        <v>6</v>
      </c>
      <c r="AP60" s="24">
        <f>AO60*AM60*AA60</f>
        <v>416.59200000000004</v>
      </c>
      <c r="AQ60" s="24">
        <f t="shared" si="612"/>
        <v>3.4716000000000236</v>
      </c>
      <c r="AR60" s="25"/>
      <c r="AS60" s="25"/>
      <c r="AT60" s="25"/>
      <c r="AU60" s="25"/>
      <c r="AV60" s="25"/>
      <c r="AW60" s="25"/>
      <c r="AX60" s="25"/>
      <c r="AY60" s="25"/>
      <c r="AZ60" s="25"/>
      <c r="BJ60" s="16">
        <f t="shared" si="613"/>
        <v>22</v>
      </c>
      <c r="BK60" s="16">
        <f t="shared" si="614"/>
        <v>44</v>
      </c>
      <c r="BL60" s="16">
        <f t="shared" si="615"/>
        <v>44</v>
      </c>
      <c r="BM60" s="16">
        <f t="shared" si="616"/>
        <v>44</v>
      </c>
      <c r="BN60" s="16">
        <f t="shared" si="617"/>
        <v>44</v>
      </c>
      <c r="BO60" s="16"/>
      <c r="BP60" s="16">
        <f t="shared" si="618"/>
        <v>2.1999999999999886</v>
      </c>
      <c r="BQ60" s="16">
        <f t="shared" si="619"/>
        <v>2.1999999999999886</v>
      </c>
      <c r="BR60" s="16">
        <f t="shared" si="620"/>
        <v>68.199999999999989</v>
      </c>
      <c r="BS60" s="16">
        <f t="shared" si="621"/>
        <v>134.19999999999999</v>
      </c>
      <c r="BT60" s="16">
        <f t="shared" si="622"/>
        <v>200.2</v>
      </c>
      <c r="BU60" s="16"/>
      <c r="BV60" s="16">
        <f t="shared" si="623"/>
        <v>2.1999999999999886</v>
      </c>
      <c r="BX60" s="16" t="str">
        <f t="shared" si="624"/>
        <v/>
      </c>
      <c r="BY60" s="16" t="str">
        <f t="shared" si="625"/>
        <v/>
      </c>
      <c r="BZ60" s="16" t="str">
        <f t="shared" si="626"/>
        <v/>
      </c>
      <c r="CA60" s="16" t="str">
        <f t="shared" si="627"/>
        <v/>
      </c>
      <c r="CB60" s="16" t="str">
        <f t="shared" si="628"/>
        <v/>
      </c>
      <c r="CD60" s="16" t="str">
        <f t="shared" si="629"/>
        <v/>
      </c>
      <c r="CE60" s="16" t="str">
        <f t="shared" si="630"/>
        <v/>
      </c>
      <c r="CF60" s="16" t="str">
        <f t="shared" si="631"/>
        <v/>
      </c>
      <c r="CG60" s="16" t="str">
        <f t="shared" si="632"/>
        <v/>
      </c>
      <c r="CH60" s="16" t="str">
        <f t="shared" si="633"/>
        <v/>
      </c>
      <c r="CJ60" s="16">
        <f t="shared" si="634"/>
        <v>44</v>
      </c>
      <c r="CK60" s="16" t="str">
        <f t="shared" si="635"/>
        <v/>
      </c>
      <c r="CL60" s="16" t="str">
        <f t="shared" si="636"/>
        <v/>
      </c>
      <c r="CM60" s="16" t="str">
        <f t="shared" si="637"/>
        <v/>
      </c>
      <c r="CN60" s="16" t="str">
        <f t="shared" si="638"/>
        <v/>
      </c>
      <c r="CP60" s="16" t="str">
        <f t="shared" si="639"/>
        <v/>
      </c>
      <c r="CQ60" s="16" t="str">
        <f t="shared" si="640"/>
        <v/>
      </c>
      <c r="CR60" s="16" t="str">
        <f t="shared" si="641"/>
        <v/>
      </c>
      <c r="CS60" s="16" t="str">
        <f t="shared" si="642"/>
        <v/>
      </c>
      <c r="CT60" s="16" t="str">
        <f t="shared" si="643"/>
        <v/>
      </c>
      <c r="CV60" s="16" t="str">
        <f t="shared" si="644"/>
        <v/>
      </c>
      <c r="CW60" s="16" t="str">
        <f t="shared" si="645"/>
        <v/>
      </c>
      <c r="CX60" s="16" t="str">
        <f t="shared" si="646"/>
        <v/>
      </c>
      <c r="CY60" s="16" t="str">
        <f t="shared" si="647"/>
        <v/>
      </c>
      <c r="CZ60" s="16" t="str">
        <f t="shared" si="648"/>
        <v/>
      </c>
      <c r="DB60" s="16" t="str">
        <f t="shared" si="649"/>
        <v/>
      </c>
      <c r="DC60" s="16" t="str">
        <f t="shared" si="650"/>
        <v/>
      </c>
      <c r="DD60" s="16" t="str">
        <f t="shared" si="651"/>
        <v/>
      </c>
      <c r="DE60" s="16" t="str">
        <f t="shared" si="652"/>
        <v/>
      </c>
      <c r="DF60" s="16" t="str">
        <f t="shared" si="653"/>
        <v/>
      </c>
      <c r="DH60" s="16" t="str">
        <f t="shared" si="654"/>
        <v/>
      </c>
      <c r="DI60" s="16" t="str">
        <f t="shared" si="655"/>
        <v/>
      </c>
      <c r="DJ60" s="16" t="str">
        <f t="shared" si="656"/>
        <v/>
      </c>
      <c r="DK60" s="16" t="str">
        <f t="shared" si="657"/>
        <v/>
      </c>
      <c r="DL60" s="16" t="str">
        <f t="shared" si="658"/>
        <v/>
      </c>
      <c r="DN60" s="16" t="str">
        <f t="shared" si="659"/>
        <v/>
      </c>
      <c r="DO60" s="16" t="str">
        <f t="shared" si="660"/>
        <v/>
      </c>
      <c r="DP60" s="16" t="str">
        <f t="shared" si="661"/>
        <v/>
      </c>
      <c r="DQ60" s="16" t="str">
        <f t="shared" si="662"/>
        <v/>
      </c>
      <c r="DR60" s="16" t="str">
        <f t="shared" si="663"/>
        <v/>
      </c>
    </row>
    <row r="61" spans="2:122" x14ac:dyDescent="0.2">
      <c r="B61" s="15"/>
      <c r="C61" s="53" t="s">
        <v>71</v>
      </c>
      <c r="D61" s="61"/>
      <c r="E61" s="54"/>
      <c r="F61" s="53">
        <v>16</v>
      </c>
      <c r="G61" s="54"/>
      <c r="H61" s="53" t="s">
        <v>38</v>
      </c>
      <c r="I61" s="54"/>
      <c r="J61" s="62">
        <v>3.77</v>
      </c>
      <c r="K61" s="63"/>
      <c r="L61" s="62">
        <v>0.2</v>
      </c>
      <c r="M61" s="63"/>
      <c r="N61" s="62">
        <v>0.2</v>
      </c>
      <c r="O61" s="63"/>
      <c r="P61" s="62"/>
      <c r="Q61" s="63"/>
      <c r="R61" s="62"/>
      <c r="S61" s="63"/>
      <c r="T61" s="62"/>
      <c r="U61" s="63"/>
      <c r="V61" s="50">
        <f t="shared" ref="V61" si="670">SUM(J61:U61)</f>
        <v>4.17</v>
      </c>
      <c r="W61" s="51"/>
      <c r="X61" s="52"/>
      <c r="Y61" s="53">
        <v>22</v>
      </c>
      <c r="Z61" s="54"/>
      <c r="AA61" s="55">
        <f t="shared" si="608"/>
        <v>1.5780000000000001</v>
      </c>
      <c r="AB61" s="56"/>
      <c r="AC61" s="57"/>
      <c r="AD61" s="58">
        <f t="shared" si="609"/>
        <v>144.76571999999999</v>
      </c>
      <c r="AE61" s="59"/>
      <c r="AF61" s="59"/>
      <c r="AG61" s="60"/>
      <c r="AH61" s="12"/>
      <c r="AI61" s="13"/>
      <c r="AK61" s="20" t="str">
        <f t="shared" si="610"/>
        <v>Main bar 2</v>
      </c>
      <c r="AL61" s="21">
        <f>QUOTIENT(AO61,V61)</f>
        <v>2</v>
      </c>
      <c r="AM61" s="22">
        <f>CEILING(Y61/AL61,1)</f>
        <v>11</v>
      </c>
      <c r="AN61" s="21">
        <f t="shared" si="611"/>
        <v>16</v>
      </c>
      <c r="AO61" s="23">
        <f>IF(AND(BV61=BQ61,V61&lt;=6),6,IF(BV61=BR61,7.5,IF(BV61=BS61,9,IF(BV61=BT61,10.5,IF(BV61=BP61,12,"N/A")))))</f>
        <v>9</v>
      </c>
      <c r="AP61" s="24">
        <f>AO61*AM61*AA61</f>
        <v>156.22200000000001</v>
      </c>
      <c r="AQ61" s="24">
        <f t="shared" si="612"/>
        <v>11.456280000000021</v>
      </c>
      <c r="AR61" s="25"/>
      <c r="AS61" s="25"/>
      <c r="AT61" s="25"/>
      <c r="AU61" s="25"/>
      <c r="AV61" s="25"/>
      <c r="AW61" s="25"/>
      <c r="AX61" s="25"/>
      <c r="AY61" s="25"/>
      <c r="AZ61" s="25"/>
      <c r="BJ61" s="16">
        <f t="shared" si="613"/>
        <v>11</v>
      </c>
      <c r="BK61" s="16">
        <f t="shared" si="614"/>
        <v>22</v>
      </c>
      <c r="BL61" s="16">
        <f t="shared" si="615"/>
        <v>22</v>
      </c>
      <c r="BM61" s="16">
        <f t="shared" si="616"/>
        <v>11</v>
      </c>
      <c r="BN61" s="16">
        <f t="shared" si="617"/>
        <v>11</v>
      </c>
      <c r="BO61" s="16"/>
      <c r="BP61" s="16">
        <f t="shared" si="618"/>
        <v>40.260000000000005</v>
      </c>
      <c r="BQ61" s="16">
        <f t="shared" si="619"/>
        <v>40.260000000000005</v>
      </c>
      <c r="BR61" s="16">
        <f t="shared" si="620"/>
        <v>73.260000000000005</v>
      </c>
      <c r="BS61" s="16">
        <f t="shared" si="621"/>
        <v>7.2600000000000051</v>
      </c>
      <c r="BT61" s="16">
        <f t="shared" si="622"/>
        <v>23.760000000000005</v>
      </c>
      <c r="BU61" s="16"/>
      <c r="BV61" s="16">
        <f t="shared" si="623"/>
        <v>7.2600000000000051</v>
      </c>
      <c r="BX61" s="16" t="str">
        <f t="shared" si="624"/>
        <v/>
      </c>
      <c r="BY61" s="16" t="str">
        <f t="shared" si="625"/>
        <v/>
      </c>
      <c r="BZ61" s="16" t="str">
        <f t="shared" si="626"/>
        <v/>
      </c>
      <c r="CA61" s="16" t="str">
        <f t="shared" si="627"/>
        <v/>
      </c>
      <c r="CB61" s="16" t="str">
        <f t="shared" si="628"/>
        <v/>
      </c>
      <c r="CD61" s="16" t="str">
        <f t="shared" si="629"/>
        <v/>
      </c>
      <c r="CE61" s="16" t="str">
        <f t="shared" si="630"/>
        <v/>
      </c>
      <c r="CF61" s="16" t="str">
        <f t="shared" si="631"/>
        <v/>
      </c>
      <c r="CG61" s="16" t="str">
        <f t="shared" si="632"/>
        <v/>
      </c>
      <c r="CH61" s="16" t="str">
        <f t="shared" si="633"/>
        <v/>
      </c>
      <c r="CJ61" s="16" t="str">
        <f t="shared" si="634"/>
        <v/>
      </c>
      <c r="CK61" s="16" t="str">
        <f t="shared" si="635"/>
        <v/>
      </c>
      <c r="CL61" s="16">
        <f t="shared" si="636"/>
        <v>11</v>
      </c>
      <c r="CM61" s="16" t="str">
        <f t="shared" si="637"/>
        <v/>
      </c>
      <c r="CN61" s="16" t="str">
        <f t="shared" si="638"/>
        <v/>
      </c>
      <c r="CP61" s="16" t="str">
        <f t="shared" si="639"/>
        <v/>
      </c>
      <c r="CQ61" s="16" t="str">
        <f t="shared" si="640"/>
        <v/>
      </c>
      <c r="CR61" s="16" t="str">
        <f t="shared" si="641"/>
        <v/>
      </c>
      <c r="CS61" s="16" t="str">
        <f t="shared" si="642"/>
        <v/>
      </c>
      <c r="CT61" s="16" t="str">
        <f t="shared" si="643"/>
        <v/>
      </c>
      <c r="CV61" s="16" t="str">
        <f t="shared" si="644"/>
        <v/>
      </c>
      <c r="CW61" s="16" t="str">
        <f t="shared" si="645"/>
        <v/>
      </c>
      <c r="CX61" s="16" t="str">
        <f t="shared" si="646"/>
        <v/>
      </c>
      <c r="CY61" s="16" t="str">
        <f t="shared" si="647"/>
        <v/>
      </c>
      <c r="CZ61" s="16" t="str">
        <f t="shared" si="648"/>
        <v/>
      </c>
      <c r="DB61" s="16" t="str">
        <f t="shared" si="649"/>
        <v/>
      </c>
      <c r="DC61" s="16" t="str">
        <f t="shared" si="650"/>
        <v/>
      </c>
      <c r="DD61" s="16" t="str">
        <f t="shared" si="651"/>
        <v/>
      </c>
      <c r="DE61" s="16" t="str">
        <f t="shared" si="652"/>
        <v/>
      </c>
      <c r="DF61" s="16" t="str">
        <f t="shared" si="653"/>
        <v/>
      </c>
      <c r="DH61" s="16" t="str">
        <f t="shared" si="654"/>
        <v/>
      </c>
      <c r="DI61" s="16" t="str">
        <f t="shared" si="655"/>
        <v/>
      </c>
      <c r="DJ61" s="16" t="str">
        <f t="shared" si="656"/>
        <v/>
      </c>
      <c r="DK61" s="16" t="str">
        <f t="shared" si="657"/>
        <v/>
      </c>
      <c r="DL61" s="16" t="str">
        <f t="shared" si="658"/>
        <v/>
      </c>
      <c r="DN61" s="16" t="str">
        <f t="shared" si="659"/>
        <v/>
      </c>
      <c r="DO61" s="16" t="str">
        <f t="shared" si="660"/>
        <v/>
      </c>
      <c r="DP61" s="16" t="str">
        <f t="shared" si="661"/>
        <v/>
      </c>
      <c r="DQ61" s="16" t="str">
        <f t="shared" si="662"/>
        <v/>
      </c>
      <c r="DR61" s="16" t="str">
        <f t="shared" si="663"/>
        <v/>
      </c>
    </row>
    <row r="62" spans="2:122" x14ac:dyDescent="0.2">
      <c r="B62" s="15"/>
      <c r="C62" s="53" t="s">
        <v>72</v>
      </c>
      <c r="D62" s="61"/>
      <c r="E62" s="54"/>
      <c r="F62" s="53">
        <v>16</v>
      </c>
      <c r="G62" s="54"/>
      <c r="H62" s="53" t="s">
        <v>19</v>
      </c>
      <c r="I62" s="54"/>
      <c r="J62" s="62">
        <v>11.8</v>
      </c>
      <c r="K62" s="63"/>
      <c r="L62" s="62">
        <v>0.2</v>
      </c>
      <c r="M62" s="63"/>
      <c r="N62" s="62"/>
      <c r="O62" s="63"/>
      <c r="P62" s="62"/>
      <c r="Q62" s="63"/>
      <c r="R62" s="62"/>
      <c r="S62" s="63"/>
      <c r="T62" s="62"/>
      <c r="U62" s="63"/>
      <c r="V62" s="50">
        <f t="shared" ref="V62:V63" si="671">SUM(J62:U62)</f>
        <v>12</v>
      </c>
      <c r="W62" s="51"/>
      <c r="X62" s="52"/>
      <c r="Y62" s="53">
        <v>24</v>
      </c>
      <c r="Z62" s="54"/>
      <c r="AA62" s="55">
        <f t="shared" si="608"/>
        <v>1.5780000000000001</v>
      </c>
      <c r="AB62" s="56"/>
      <c r="AC62" s="57"/>
      <c r="AD62" s="58">
        <f t="shared" si="609"/>
        <v>454.464</v>
      </c>
      <c r="AE62" s="59"/>
      <c r="AF62" s="59"/>
      <c r="AG62" s="60"/>
      <c r="AH62" s="12"/>
      <c r="AI62" s="13"/>
      <c r="AK62" s="20" t="str">
        <f t="shared" si="610"/>
        <v>Main bar 3</v>
      </c>
      <c r="AL62" s="21">
        <f t="shared" ref="AL62:AL64" si="672">QUOTIENT(AO62,V62)</f>
        <v>1</v>
      </c>
      <c r="AM62" s="22">
        <f t="shared" ref="AM62:AM64" si="673">CEILING(Y62/AL62,1)</f>
        <v>24</v>
      </c>
      <c r="AN62" s="21">
        <f t="shared" si="611"/>
        <v>16</v>
      </c>
      <c r="AO62" s="23">
        <f t="shared" ref="AO62:AO64" si="674">IF(AND(BV62=BQ62,V62&lt;=6),6,IF(BV62=BR62,7.5,IF(BV62=BS62,9,IF(BV62=BT62,10.5,IF(BV62=BP62,12,"N/A")))))</f>
        <v>12</v>
      </c>
      <c r="AP62" s="24">
        <f t="shared" ref="AP62:AP64" si="675">AO62*AM62*AA62</f>
        <v>454.464</v>
      </c>
      <c r="AQ62" s="24">
        <f t="shared" si="612"/>
        <v>0</v>
      </c>
      <c r="AR62" s="25"/>
      <c r="AS62" s="25"/>
      <c r="AT62" s="25"/>
      <c r="AU62" s="25"/>
      <c r="AV62" s="25"/>
      <c r="AW62" s="25"/>
      <c r="AX62" s="25"/>
      <c r="AY62" s="25"/>
      <c r="AZ62" s="25"/>
      <c r="BJ62" s="16">
        <f t="shared" si="613"/>
        <v>24</v>
      </c>
      <c r="BK62" s="16">
        <f t="shared" si="614"/>
        <v>24</v>
      </c>
      <c r="BL62" s="16">
        <f t="shared" si="615"/>
        <v>24</v>
      </c>
      <c r="BM62" s="16">
        <f t="shared" si="616"/>
        <v>24</v>
      </c>
      <c r="BN62" s="16">
        <f t="shared" si="617"/>
        <v>24</v>
      </c>
      <c r="BO62" s="16"/>
      <c r="BP62" s="16">
        <f t="shared" si="618"/>
        <v>0</v>
      </c>
      <c r="BQ62" s="16">
        <f t="shared" si="619"/>
        <v>0</v>
      </c>
      <c r="BR62" s="16">
        <f t="shared" si="620"/>
        <v>72</v>
      </c>
      <c r="BS62" s="16">
        <f t="shared" si="621"/>
        <v>144</v>
      </c>
      <c r="BT62" s="16">
        <f t="shared" si="622"/>
        <v>216</v>
      </c>
      <c r="BU62" s="16"/>
      <c r="BV62" s="16">
        <f t="shared" si="623"/>
        <v>0</v>
      </c>
      <c r="BX62" s="16" t="str">
        <f t="shared" si="624"/>
        <v/>
      </c>
      <c r="BY62" s="16" t="str">
        <f t="shared" si="625"/>
        <v/>
      </c>
      <c r="BZ62" s="16" t="str">
        <f t="shared" si="626"/>
        <v/>
      </c>
      <c r="CA62" s="16" t="str">
        <f t="shared" si="627"/>
        <v/>
      </c>
      <c r="CB62" s="16" t="str">
        <f t="shared" si="628"/>
        <v/>
      </c>
      <c r="CD62" s="16" t="str">
        <f t="shared" si="629"/>
        <v/>
      </c>
      <c r="CE62" s="16" t="str">
        <f t="shared" si="630"/>
        <v/>
      </c>
      <c r="CF62" s="16" t="str">
        <f t="shared" si="631"/>
        <v/>
      </c>
      <c r="CG62" s="16" t="str">
        <f t="shared" si="632"/>
        <v/>
      </c>
      <c r="CH62" s="16" t="str">
        <f t="shared" si="633"/>
        <v/>
      </c>
      <c r="CJ62" s="16" t="str">
        <f t="shared" si="634"/>
        <v/>
      </c>
      <c r="CK62" s="16" t="str">
        <f t="shared" si="635"/>
        <v/>
      </c>
      <c r="CL62" s="16" t="str">
        <f t="shared" si="636"/>
        <v/>
      </c>
      <c r="CM62" s="16" t="str">
        <f t="shared" si="637"/>
        <v/>
      </c>
      <c r="CN62" s="16">
        <f t="shared" si="638"/>
        <v>24</v>
      </c>
      <c r="CP62" s="16" t="str">
        <f t="shared" si="639"/>
        <v/>
      </c>
      <c r="CQ62" s="16" t="str">
        <f t="shared" si="640"/>
        <v/>
      </c>
      <c r="CR62" s="16" t="str">
        <f t="shared" si="641"/>
        <v/>
      </c>
      <c r="CS62" s="16" t="str">
        <f t="shared" si="642"/>
        <v/>
      </c>
      <c r="CT62" s="16" t="str">
        <f t="shared" si="643"/>
        <v/>
      </c>
      <c r="CV62" s="16" t="str">
        <f t="shared" si="644"/>
        <v/>
      </c>
      <c r="CW62" s="16" t="str">
        <f t="shared" si="645"/>
        <v/>
      </c>
      <c r="CX62" s="16" t="str">
        <f t="shared" si="646"/>
        <v/>
      </c>
      <c r="CY62" s="16" t="str">
        <f t="shared" si="647"/>
        <v/>
      </c>
      <c r="CZ62" s="16" t="str">
        <f t="shared" si="648"/>
        <v/>
      </c>
      <c r="DB62" s="16" t="str">
        <f t="shared" si="649"/>
        <v/>
      </c>
      <c r="DC62" s="16" t="str">
        <f t="shared" si="650"/>
        <v/>
      </c>
      <c r="DD62" s="16" t="str">
        <f t="shared" si="651"/>
        <v/>
      </c>
      <c r="DE62" s="16" t="str">
        <f t="shared" si="652"/>
        <v/>
      </c>
      <c r="DF62" s="16" t="str">
        <f t="shared" si="653"/>
        <v/>
      </c>
      <c r="DH62" s="16" t="str">
        <f t="shared" si="654"/>
        <v/>
      </c>
      <c r="DI62" s="16" t="str">
        <f t="shared" si="655"/>
        <v/>
      </c>
      <c r="DJ62" s="16" t="str">
        <f t="shared" si="656"/>
        <v/>
      </c>
      <c r="DK62" s="16" t="str">
        <f t="shared" si="657"/>
        <v/>
      </c>
      <c r="DL62" s="16" t="str">
        <f t="shared" si="658"/>
        <v/>
      </c>
      <c r="DN62" s="16" t="str">
        <f t="shared" si="659"/>
        <v/>
      </c>
      <c r="DO62" s="16" t="str">
        <f t="shared" si="660"/>
        <v/>
      </c>
      <c r="DP62" s="16" t="str">
        <f t="shared" si="661"/>
        <v/>
      </c>
      <c r="DQ62" s="16" t="str">
        <f t="shared" si="662"/>
        <v/>
      </c>
      <c r="DR62" s="16" t="str">
        <f t="shared" si="663"/>
        <v/>
      </c>
    </row>
    <row r="63" spans="2:122" x14ac:dyDescent="0.2">
      <c r="B63" s="15"/>
      <c r="C63" s="53" t="s">
        <v>73</v>
      </c>
      <c r="D63" s="61"/>
      <c r="E63" s="54"/>
      <c r="F63" s="53">
        <v>25</v>
      </c>
      <c r="G63" s="54"/>
      <c r="H63" s="53" t="s">
        <v>19</v>
      </c>
      <c r="I63" s="54"/>
      <c r="J63" s="62">
        <v>5.95</v>
      </c>
      <c r="K63" s="63"/>
      <c r="L63" s="62">
        <v>0.2</v>
      </c>
      <c r="M63" s="63"/>
      <c r="N63" s="62"/>
      <c r="O63" s="63"/>
      <c r="P63" s="62"/>
      <c r="Q63" s="63"/>
      <c r="R63" s="62"/>
      <c r="S63" s="63"/>
      <c r="T63" s="62"/>
      <c r="U63" s="63"/>
      <c r="V63" s="50">
        <f t="shared" si="671"/>
        <v>6.15</v>
      </c>
      <c r="W63" s="51"/>
      <c r="X63" s="52"/>
      <c r="Y63" s="53">
        <v>24</v>
      </c>
      <c r="Z63" s="54"/>
      <c r="AA63" s="55">
        <f t="shared" si="608"/>
        <v>3.8540000000000001</v>
      </c>
      <c r="AB63" s="56"/>
      <c r="AC63" s="57"/>
      <c r="AD63" s="58">
        <f t="shared" si="609"/>
        <v>568.85040000000015</v>
      </c>
      <c r="AE63" s="59"/>
      <c r="AF63" s="59"/>
      <c r="AG63" s="60"/>
      <c r="AH63" s="12"/>
      <c r="AI63" s="13"/>
      <c r="AK63" s="20" t="str">
        <f t="shared" si="610"/>
        <v>Main bar 4</v>
      </c>
      <c r="AL63" s="21">
        <f t="shared" si="672"/>
        <v>1</v>
      </c>
      <c r="AM63" s="22">
        <f t="shared" si="673"/>
        <v>24</v>
      </c>
      <c r="AN63" s="21">
        <f t="shared" si="611"/>
        <v>25</v>
      </c>
      <c r="AO63" s="23">
        <f t="shared" si="674"/>
        <v>7.5</v>
      </c>
      <c r="AP63" s="24">
        <f t="shared" si="675"/>
        <v>693.72</v>
      </c>
      <c r="AQ63" s="24">
        <f t="shared" si="612"/>
        <v>124.86959999999988</v>
      </c>
      <c r="AR63" s="25"/>
      <c r="AS63" s="25"/>
      <c r="AT63" s="25"/>
      <c r="AU63" s="25"/>
      <c r="AV63" s="25"/>
      <c r="AW63" s="25"/>
      <c r="AX63" s="25"/>
      <c r="AY63" s="25"/>
      <c r="AZ63" s="25"/>
      <c r="BJ63" s="16">
        <f t="shared" si="613"/>
        <v>24</v>
      </c>
      <c r="BK63" s="16">
        <f t="shared" si="614"/>
        <v>24</v>
      </c>
      <c r="BL63" s="16">
        <f t="shared" si="615"/>
        <v>24</v>
      </c>
      <c r="BM63" s="16">
        <f t="shared" si="616"/>
        <v>24</v>
      </c>
      <c r="BN63" s="16">
        <f t="shared" si="617"/>
        <v>24</v>
      </c>
      <c r="BO63" s="16"/>
      <c r="BP63" s="16">
        <f t="shared" si="618"/>
        <v>140.39999999999998</v>
      </c>
      <c r="BQ63" s="16">
        <f t="shared" si="619"/>
        <v>140.39999999999998</v>
      </c>
      <c r="BR63" s="16">
        <f t="shared" si="620"/>
        <v>32.399999999999977</v>
      </c>
      <c r="BS63" s="16">
        <f t="shared" si="621"/>
        <v>68.399999999999977</v>
      </c>
      <c r="BT63" s="16">
        <f t="shared" si="622"/>
        <v>104.39999999999998</v>
      </c>
      <c r="BU63" s="16"/>
      <c r="BV63" s="16">
        <f t="shared" si="623"/>
        <v>32.399999999999977</v>
      </c>
      <c r="BX63" s="16" t="str">
        <f t="shared" si="624"/>
        <v/>
      </c>
      <c r="BY63" s="16" t="str">
        <f t="shared" si="625"/>
        <v/>
      </c>
      <c r="BZ63" s="16" t="str">
        <f t="shared" si="626"/>
        <v/>
      </c>
      <c r="CA63" s="16" t="str">
        <f t="shared" si="627"/>
        <v/>
      </c>
      <c r="CB63" s="16" t="str">
        <f t="shared" si="628"/>
        <v/>
      </c>
      <c r="CD63" s="16" t="str">
        <f t="shared" si="629"/>
        <v/>
      </c>
      <c r="CE63" s="16" t="str">
        <f t="shared" si="630"/>
        <v/>
      </c>
      <c r="CF63" s="16" t="str">
        <f t="shared" si="631"/>
        <v/>
      </c>
      <c r="CG63" s="16" t="str">
        <f t="shared" si="632"/>
        <v/>
      </c>
      <c r="CH63" s="16" t="str">
        <f t="shared" si="633"/>
        <v/>
      </c>
      <c r="CJ63" s="16" t="str">
        <f t="shared" si="634"/>
        <v/>
      </c>
      <c r="CK63" s="16" t="str">
        <f t="shared" si="635"/>
        <v/>
      </c>
      <c r="CL63" s="16" t="str">
        <f t="shared" si="636"/>
        <v/>
      </c>
      <c r="CM63" s="16" t="str">
        <f t="shared" si="637"/>
        <v/>
      </c>
      <c r="CN63" s="16" t="str">
        <f t="shared" si="638"/>
        <v/>
      </c>
      <c r="CP63" s="16" t="str">
        <f t="shared" si="639"/>
        <v/>
      </c>
      <c r="CQ63" s="16" t="str">
        <f t="shared" si="640"/>
        <v/>
      </c>
      <c r="CR63" s="16" t="str">
        <f t="shared" si="641"/>
        <v/>
      </c>
      <c r="CS63" s="16" t="str">
        <f t="shared" si="642"/>
        <v/>
      </c>
      <c r="CT63" s="16" t="str">
        <f t="shared" si="643"/>
        <v/>
      </c>
      <c r="CV63" s="16" t="str">
        <f t="shared" si="644"/>
        <v/>
      </c>
      <c r="CW63" s="16">
        <f t="shared" si="645"/>
        <v>24</v>
      </c>
      <c r="CX63" s="16" t="str">
        <f t="shared" si="646"/>
        <v/>
      </c>
      <c r="CY63" s="16" t="str">
        <f t="shared" si="647"/>
        <v/>
      </c>
      <c r="CZ63" s="16" t="str">
        <f t="shared" si="648"/>
        <v/>
      </c>
      <c r="DB63" s="16" t="str">
        <f t="shared" si="649"/>
        <v/>
      </c>
      <c r="DC63" s="16" t="str">
        <f t="shared" si="650"/>
        <v/>
      </c>
      <c r="DD63" s="16" t="str">
        <f t="shared" si="651"/>
        <v/>
      </c>
      <c r="DE63" s="16" t="str">
        <f t="shared" si="652"/>
        <v/>
      </c>
      <c r="DF63" s="16" t="str">
        <f t="shared" si="653"/>
        <v/>
      </c>
      <c r="DH63" s="16" t="str">
        <f t="shared" si="654"/>
        <v/>
      </c>
      <c r="DI63" s="16" t="str">
        <f t="shared" si="655"/>
        <v/>
      </c>
      <c r="DJ63" s="16" t="str">
        <f t="shared" si="656"/>
        <v/>
      </c>
      <c r="DK63" s="16" t="str">
        <f t="shared" si="657"/>
        <v/>
      </c>
      <c r="DL63" s="16" t="str">
        <f t="shared" si="658"/>
        <v/>
      </c>
      <c r="DN63" s="16" t="str">
        <f t="shared" si="659"/>
        <v/>
      </c>
      <c r="DO63" s="16" t="str">
        <f t="shared" si="660"/>
        <v/>
      </c>
      <c r="DP63" s="16" t="str">
        <f t="shared" si="661"/>
        <v/>
      </c>
      <c r="DQ63" s="16" t="str">
        <f t="shared" si="662"/>
        <v/>
      </c>
      <c r="DR63" s="16" t="str">
        <f t="shared" si="663"/>
        <v/>
      </c>
    </row>
    <row r="64" spans="2:122" ht="16" thickBot="1" x14ac:dyDescent="0.25">
      <c r="B64" s="15"/>
      <c r="C64" s="53" t="s">
        <v>74</v>
      </c>
      <c r="D64" s="61"/>
      <c r="E64" s="54"/>
      <c r="F64" s="53">
        <v>25</v>
      </c>
      <c r="G64" s="54"/>
      <c r="H64" s="53" t="s">
        <v>38</v>
      </c>
      <c r="I64" s="54"/>
      <c r="J64" s="62">
        <v>4.7</v>
      </c>
      <c r="K64" s="63"/>
      <c r="L64" s="62">
        <v>0.2</v>
      </c>
      <c r="M64" s="63"/>
      <c r="N64" s="62">
        <v>0.2</v>
      </c>
      <c r="O64" s="63"/>
      <c r="P64" s="62"/>
      <c r="Q64" s="63"/>
      <c r="R64" s="62"/>
      <c r="S64" s="63"/>
      <c r="T64" s="62"/>
      <c r="U64" s="63"/>
      <c r="V64" s="50">
        <f t="shared" ref="V64" si="676">SUM(J64:U64)</f>
        <v>5.1000000000000005</v>
      </c>
      <c r="W64" s="51"/>
      <c r="X64" s="52"/>
      <c r="Y64" s="53">
        <v>24</v>
      </c>
      <c r="Z64" s="54"/>
      <c r="AA64" s="55">
        <f t="shared" si="608"/>
        <v>3.8540000000000001</v>
      </c>
      <c r="AB64" s="56"/>
      <c r="AC64" s="57"/>
      <c r="AD64" s="58">
        <f t="shared" si="609"/>
        <v>471.7296</v>
      </c>
      <c r="AE64" s="59"/>
      <c r="AF64" s="59"/>
      <c r="AG64" s="60"/>
      <c r="AH64" s="12"/>
      <c r="AI64" s="13"/>
      <c r="AK64" s="20" t="str">
        <f t="shared" si="610"/>
        <v>Main bar 5</v>
      </c>
      <c r="AL64" s="21">
        <f t="shared" si="672"/>
        <v>2</v>
      </c>
      <c r="AM64" s="22">
        <f t="shared" si="673"/>
        <v>12</v>
      </c>
      <c r="AN64" s="21">
        <f t="shared" si="611"/>
        <v>25</v>
      </c>
      <c r="AO64" s="23">
        <f t="shared" si="674"/>
        <v>10.5</v>
      </c>
      <c r="AP64" s="24">
        <f t="shared" si="675"/>
        <v>485.60399999999998</v>
      </c>
      <c r="AQ64" s="24">
        <f t="shared" si="612"/>
        <v>13.87439999999998</v>
      </c>
      <c r="AR64" s="25"/>
      <c r="AS64" s="25"/>
      <c r="AT64" s="25"/>
      <c r="AU64" s="25"/>
      <c r="AV64" s="25"/>
      <c r="AW64" s="25"/>
      <c r="AX64" s="25"/>
      <c r="AY64" s="25"/>
      <c r="AZ64" s="25"/>
      <c r="BJ64" s="16">
        <f t="shared" si="613"/>
        <v>12</v>
      </c>
      <c r="BK64" s="16">
        <f t="shared" si="614"/>
        <v>24</v>
      </c>
      <c r="BL64" s="16">
        <f t="shared" si="615"/>
        <v>24</v>
      </c>
      <c r="BM64" s="16">
        <f t="shared" si="616"/>
        <v>24</v>
      </c>
      <c r="BN64" s="16">
        <f t="shared" si="617"/>
        <v>12</v>
      </c>
      <c r="BO64" s="16"/>
      <c r="BP64" s="16">
        <f t="shared" si="618"/>
        <v>21.599999999999994</v>
      </c>
      <c r="BQ64" s="16">
        <f t="shared" si="619"/>
        <v>21.599999999999994</v>
      </c>
      <c r="BR64" s="16">
        <f t="shared" si="620"/>
        <v>57.599999999999994</v>
      </c>
      <c r="BS64" s="16">
        <f t="shared" si="621"/>
        <v>93.6</v>
      </c>
      <c r="BT64" s="16">
        <f t="shared" si="622"/>
        <v>3.5999999999999943</v>
      </c>
      <c r="BU64" s="16"/>
      <c r="BV64" s="16">
        <f t="shared" si="623"/>
        <v>3.5999999999999943</v>
      </c>
      <c r="BX64" s="16" t="str">
        <f t="shared" si="624"/>
        <v/>
      </c>
      <c r="BY64" s="16" t="str">
        <f t="shared" si="625"/>
        <v/>
      </c>
      <c r="BZ64" s="16" t="str">
        <f t="shared" si="626"/>
        <v/>
      </c>
      <c r="CA64" s="16" t="str">
        <f t="shared" si="627"/>
        <v/>
      </c>
      <c r="CB64" s="16" t="str">
        <f t="shared" si="628"/>
        <v/>
      </c>
      <c r="CD64" s="16" t="str">
        <f t="shared" si="629"/>
        <v/>
      </c>
      <c r="CE64" s="16" t="str">
        <f t="shared" si="630"/>
        <v/>
      </c>
      <c r="CF64" s="16" t="str">
        <f t="shared" si="631"/>
        <v/>
      </c>
      <c r="CG64" s="16" t="str">
        <f t="shared" si="632"/>
        <v/>
      </c>
      <c r="CH64" s="16" t="str">
        <f t="shared" si="633"/>
        <v/>
      </c>
      <c r="CJ64" s="16" t="str">
        <f t="shared" si="634"/>
        <v/>
      </c>
      <c r="CK64" s="16" t="str">
        <f t="shared" si="635"/>
        <v/>
      </c>
      <c r="CL64" s="16" t="str">
        <f t="shared" si="636"/>
        <v/>
      </c>
      <c r="CM64" s="16" t="str">
        <f t="shared" si="637"/>
        <v/>
      </c>
      <c r="CN64" s="16" t="str">
        <f t="shared" si="638"/>
        <v/>
      </c>
      <c r="CP64" s="16" t="str">
        <f t="shared" si="639"/>
        <v/>
      </c>
      <c r="CQ64" s="16" t="str">
        <f t="shared" si="640"/>
        <v/>
      </c>
      <c r="CR64" s="16" t="str">
        <f t="shared" si="641"/>
        <v/>
      </c>
      <c r="CS64" s="16" t="str">
        <f t="shared" si="642"/>
        <v/>
      </c>
      <c r="CT64" s="16" t="str">
        <f t="shared" si="643"/>
        <v/>
      </c>
      <c r="CV64" s="16" t="str">
        <f t="shared" si="644"/>
        <v/>
      </c>
      <c r="CW64" s="16" t="str">
        <f t="shared" si="645"/>
        <v/>
      </c>
      <c r="CX64" s="16" t="str">
        <f t="shared" si="646"/>
        <v/>
      </c>
      <c r="CY64" s="16">
        <f t="shared" si="647"/>
        <v>12</v>
      </c>
      <c r="CZ64" s="16" t="str">
        <f t="shared" si="648"/>
        <v/>
      </c>
      <c r="DB64" s="16" t="str">
        <f t="shared" si="649"/>
        <v/>
      </c>
      <c r="DC64" s="16" t="str">
        <f t="shared" si="650"/>
        <v/>
      </c>
      <c r="DD64" s="16" t="str">
        <f t="shared" si="651"/>
        <v/>
      </c>
      <c r="DE64" s="16" t="str">
        <f t="shared" si="652"/>
        <v/>
      </c>
      <c r="DF64" s="16" t="str">
        <f t="shared" si="653"/>
        <v/>
      </c>
      <c r="DH64" s="16" t="str">
        <f t="shared" si="654"/>
        <v/>
      </c>
      <c r="DI64" s="16" t="str">
        <f t="shared" si="655"/>
        <v/>
      </c>
      <c r="DJ64" s="16" t="str">
        <f t="shared" si="656"/>
        <v/>
      </c>
      <c r="DK64" s="16" t="str">
        <f t="shared" si="657"/>
        <v/>
      </c>
      <c r="DL64" s="16" t="str">
        <f t="shared" si="658"/>
        <v/>
      </c>
      <c r="DN64" s="16" t="str">
        <f t="shared" si="659"/>
        <v/>
      </c>
      <c r="DO64" s="16" t="str">
        <f t="shared" si="660"/>
        <v/>
      </c>
      <c r="DP64" s="16" t="str">
        <f t="shared" si="661"/>
        <v/>
      </c>
      <c r="DQ64" s="16" t="str">
        <f t="shared" si="662"/>
        <v/>
      </c>
      <c r="DR64" s="16" t="str">
        <f t="shared" si="663"/>
        <v/>
      </c>
    </row>
    <row r="65" spans="2:122" ht="16" thickTop="1" x14ac:dyDescent="0.2">
      <c r="B65" s="15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43" t="s">
        <v>13</v>
      </c>
      <c r="Y65" s="43"/>
      <c r="Z65" s="43"/>
      <c r="AA65" s="43"/>
      <c r="AB65" s="44"/>
      <c r="AC65" s="45">
        <f>SUM(AD55:AG64)</f>
        <v>4391.4562799999994</v>
      </c>
      <c r="AD65" s="46"/>
      <c r="AE65" s="46"/>
      <c r="AF65" s="46"/>
      <c r="AG65" s="47"/>
      <c r="AH65" s="26" t="s">
        <v>10</v>
      </c>
      <c r="AI65" s="13"/>
      <c r="AK65" s="27" t="s">
        <v>21</v>
      </c>
      <c r="AL65" s="28">
        <f>AP65-AC65</f>
        <v>201.1777200000015</v>
      </c>
      <c r="AM65" s="29">
        <f>AL65/AP65</f>
        <v>4.3804431182628847E-2</v>
      </c>
      <c r="AN65" s="48" t="s">
        <v>20</v>
      </c>
      <c r="AO65" s="48"/>
      <c r="AP65" s="30">
        <f>SUM(AP55:AP64)</f>
        <v>4592.6340000000009</v>
      </c>
      <c r="AQ65" s="26" t="s">
        <v>10</v>
      </c>
      <c r="AR65" s="26"/>
      <c r="AS65" s="26"/>
      <c r="AT65" s="26"/>
      <c r="AU65" s="26"/>
      <c r="AV65" s="26"/>
      <c r="AW65" s="26"/>
      <c r="AX65" s="26"/>
      <c r="AY65" s="26"/>
      <c r="AZ65" s="26"/>
    </row>
    <row r="66" spans="2:122" x14ac:dyDescent="0.2">
      <c r="B66" s="67" t="s">
        <v>54</v>
      </c>
      <c r="C66" s="68"/>
      <c r="D66" s="68"/>
      <c r="E66" s="68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69"/>
      <c r="AB66" s="70"/>
      <c r="AC66" s="71"/>
      <c r="AD66" s="12"/>
      <c r="AE66" s="12"/>
      <c r="AF66" s="12"/>
      <c r="AG66" s="12"/>
      <c r="AH66" s="12"/>
      <c r="AI66" s="13"/>
    </row>
    <row r="67" spans="2:122" ht="15" customHeight="1" x14ac:dyDescent="0.2">
      <c r="B67" s="15"/>
      <c r="C67" s="72" t="s">
        <v>18</v>
      </c>
      <c r="D67" s="73"/>
      <c r="E67" s="74"/>
      <c r="F67" s="72" t="s">
        <v>82</v>
      </c>
      <c r="G67" s="74"/>
      <c r="H67" s="65" t="s">
        <v>6</v>
      </c>
      <c r="I67" s="65"/>
      <c r="J67" s="66" t="s">
        <v>8</v>
      </c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2" t="s">
        <v>84</v>
      </c>
      <c r="W67" s="73"/>
      <c r="X67" s="74"/>
      <c r="Y67" s="65" t="s">
        <v>12</v>
      </c>
      <c r="Z67" s="65"/>
      <c r="AA67" s="65" t="s">
        <v>7</v>
      </c>
      <c r="AB67" s="65"/>
      <c r="AC67" s="65"/>
      <c r="AD67" s="65" t="s">
        <v>9</v>
      </c>
      <c r="AE67" s="65"/>
      <c r="AF67" s="65"/>
      <c r="AG67" s="65"/>
      <c r="AH67" s="12"/>
      <c r="AI67" s="13"/>
      <c r="BX67" s="64" t="s">
        <v>22</v>
      </c>
      <c r="BY67" s="64"/>
      <c r="BZ67" s="64"/>
      <c r="CA67" s="64"/>
      <c r="CB67" s="64"/>
      <c r="CD67" s="64" t="s">
        <v>31</v>
      </c>
      <c r="CE67" s="64"/>
      <c r="CF67" s="64"/>
      <c r="CG67" s="64"/>
      <c r="CH67" s="64"/>
      <c r="CJ67" s="64" t="s">
        <v>32</v>
      </c>
      <c r="CK67" s="64"/>
      <c r="CL67" s="64"/>
      <c r="CM67" s="64"/>
      <c r="CN67" s="64"/>
      <c r="CP67" s="64" t="s">
        <v>33</v>
      </c>
      <c r="CQ67" s="64"/>
      <c r="CR67" s="64"/>
      <c r="CS67" s="64"/>
      <c r="CT67" s="64"/>
      <c r="CV67" s="64" t="s">
        <v>34</v>
      </c>
      <c r="CW67" s="64"/>
      <c r="CX67" s="64"/>
      <c r="CY67" s="64"/>
      <c r="CZ67" s="64"/>
      <c r="DB67" s="64" t="s">
        <v>35</v>
      </c>
      <c r="DC67" s="64"/>
      <c r="DD67" s="64"/>
      <c r="DE67" s="64"/>
      <c r="DF67" s="64"/>
      <c r="DH67" s="64" t="s">
        <v>36</v>
      </c>
      <c r="DI67" s="64"/>
      <c r="DJ67" s="64"/>
      <c r="DK67" s="64"/>
      <c r="DL67" s="64"/>
      <c r="DN67" s="64" t="s">
        <v>37</v>
      </c>
      <c r="DO67" s="64"/>
      <c r="DP67" s="64"/>
      <c r="DQ67" s="64"/>
      <c r="DR67" s="64"/>
    </row>
    <row r="68" spans="2:122" x14ac:dyDescent="0.2">
      <c r="B68" s="15"/>
      <c r="C68" s="75"/>
      <c r="D68" s="76"/>
      <c r="E68" s="77"/>
      <c r="F68" s="75"/>
      <c r="G68" s="77"/>
      <c r="H68" s="65"/>
      <c r="I68" s="65"/>
      <c r="J68" s="65" t="s">
        <v>3</v>
      </c>
      <c r="K68" s="65"/>
      <c r="L68" s="65" t="s">
        <v>1</v>
      </c>
      <c r="M68" s="65"/>
      <c r="N68" s="65" t="s">
        <v>2</v>
      </c>
      <c r="O68" s="65"/>
      <c r="P68" s="65" t="s">
        <v>4</v>
      </c>
      <c r="Q68" s="65"/>
      <c r="R68" s="65" t="s">
        <v>5</v>
      </c>
      <c r="S68" s="65"/>
      <c r="T68" s="65" t="s">
        <v>11</v>
      </c>
      <c r="U68" s="66"/>
      <c r="V68" s="75"/>
      <c r="W68" s="76"/>
      <c r="X68" s="77"/>
      <c r="Y68" s="65"/>
      <c r="Z68" s="65"/>
      <c r="AA68" s="65"/>
      <c r="AB68" s="65"/>
      <c r="AC68" s="65"/>
      <c r="AD68" s="65"/>
      <c r="AE68" s="65"/>
      <c r="AF68" s="65"/>
      <c r="AG68" s="65"/>
      <c r="AH68" s="12"/>
      <c r="AI68" s="13"/>
      <c r="AK68" s="17" t="s">
        <v>18</v>
      </c>
      <c r="AL68" s="18" t="s">
        <v>15</v>
      </c>
      <c r="AM68" s="18" t="s">
        <v>16</v>
      </c>
      <c r="AN68" s="18" t="s">
        <v>17</v>
      </c>
      <c r="AO68" s="18" t="s">
        <v>14</v>
      </c>
      <c r="AP68" s="18" t="s">
        <v>9</v>
      </c>
      <c r="AQ68" s="18" t="s">
        <v>86</v>
      </c>
      <c r="AR68" s="19"/>
      <c r="AS68" s="19"/>
      <c r="AT68" s="19"/>
      <c r="AU68" s="19"/>
      <c r="AV68" s="19"/>
      <c r="AW68" s="19"/>
      <c r="AX68" s="19"/>
      <c r="AY68" s="19"/>
      <c r="AZ68" s="19"/>
      <c r="BX68" s="16" t="s">
        <v>23</v>
      </c>
      <c r="BY68" s="16" t="s">
        <v>24</v>
      </c>
      <c r="BZ68" s="16" t="s">
        <v>25</v>
      </c>
      <c r="CA68" s="16" t="s">
        <v>26</v>
      </c>
      <c r="CB68" s="16" t="s">
        <v>27</v>
      </c>
      <c r="CD68" s="16" t="s">
        <v>23</v>
      </c>
      <c r="CE68" s="16" t="s">
        <v>24</v>
      </c>
      <c r="CF68" s="16" t="s">
        <v>25</v>
      </c>
      <c r="CG68" s="16" t="s">
        <v>26</v>
      </c>
      <c r="CH68" s="16" t="s">
        <v>27</v>
      </c>
      <c r="CJ68" s="16" t="s">
        <v>23</v>
      </c>
      <c r="CK68" s="16" t="s">
        <v>24</v>
      </c>
      <c r="CL68" s="16" t="s">
        <v>25</v>
      </c>
      <c r="CM68" s="16" t="s">
        <v>26</v>
      </c>
      <c r="CN68" s="16" t="s">
        <v>27</v>
      </c>
      <c r="CP68" s="16" t="s">
        <v>23</v>
      </c>
      <c r="CQ68" s="16" t="s">
        <v>24</v>
      </c>
      <c r="CR68" s="16" t="s">
        <v>25</v>
      </c>
      <c r="CS68" s="16" t="s">
        <v>26</v>
      </c>
      <c r="CT68" s="16" t="s">
        <v>27</v>
      </c>
      <c r="CV68" s="16" t="s">
        <v>23</v>
      </c>
      <c r="CW68" s="16" t="s">
        <v>24</v>
      </c>
      <c r="CX68" s="16" t="s">
        <v>25</v>
      </c>
      <c r="CY68" s="16" t="s">
        <v>26</v>
      </c>
      <c r="CZ68" s="16" t="s">
        <v>27</v>
      </c>
      <c r="DB68" s="16" t="s">
        <v>23</v>
      </c>
      <c r="DC68" s="16" t="s">
        <v>24</v>
      </c>
      <c r="DD68" s="16" t="s">
        <v>25</v>
      </c>
      <c r="DE68" s="16" t="s">
        <v>26</v>
      </c>
      <c r="DF68" s="16" t="s">
        <v>27</v>
      </c>
      <c r="DH68" s="16" t="s">
        <v>23</v>
      </c>
      <c r="DI68" s="16" t="s">
        <v>24</v>
      </c>
      <c r="DJ68" s="16" t="s">
        <v>25</v>
      </c>
      <c r="DK68" s="16" t="s">
        <v>26</v>
      </c>
      <c r="DL68" s="16" t="s">
        <v>27</v>
      </c>
      <c r="DN68" s="16" t="s">
        <v>23</v>
      </c>
      <c r="DO68" s="16" t="s">
        <v>24</v>
      </c>
      <c r="DP68" s="16" t="s">
        <v>25</v>
      </c>
      <c r="DQ68" s="16" t="s">
        <v>26</v>
      </c>
      <c r="DR68" s="16" t="s">
        <v>27</v>
      </c>
    </row>
    <row r="69" spans="2:122" x14ac:dyDescent="0.2">
      <c r="B69" s="15"/>
      <c r="C69" s="53" t="s">
        <v>75</v>
      </c>
      <c r="D69" s="61"/>
      <c r="E69" s="54"/>
      <c r="F69" s="53">
        <v>20</v>
      </c>
      <c r="G69" s="54"/>
      <c r="H69" s="53" t="s">
        <v>38</v>
      </c>
      <c r="I69" s="54"/>
      <c r="J69" s="62">
        <v>3.44</v>
      </c>
      <c r="K69" s="63"/>
      <c r="L69" s="62">
        <v>0.15</v>
      </c>
      <c r="M69" s="63"/>
      <c r="N69" s="62">
        <v>0.15</v>
      </c>
      <c r="O69" s="63"/>
      <c r="P69" s="62"/>
      <c r="Q69" s="63"/>
      <c r="R69" s="62"/>
      <c r="S69" s="63"/>
      <c r="T69" s="62"/>
      <c r="U69" s="63"/>
      <c r="V69" s="50">
        <f t="shared" ref="V69:V71" si="677">SUM(J69:U69)</f>
        <v>3.7399999999999998</v>
      </c>
      <c r="W69" s="51"/>
      <c r="X69" s="52"/>
      <c r="Y69" s="53">
        <v>364</v>
      </c>
      <c r="Z69" s="54"/>
      <c r="AA69" s="55">
        <f t="shared" ref="AA69:AA75" si="678">IF(F69=8,0.395,IF(F69=10,0.616,IF(F69=12,0.888,IF(F69=16,1.578,IF(F69=20,2.466,IF(F69=25,3.854,IF(F69=28,4.833,IF(F69=32,6.313,IF(F69=36,7.99,"N/A")))))))))</f>
        <v>2.4660000000000002</v>
      </c>
      <c r="AB69" s="56"/>
      <c r="AC69" s="57"/>
      <c r="AD69" s="58">
        <f t="shared" ref="AD69:AD75" si="679">V69*Y69*AA69</f>
        <v>3357.1137600000002</v>
      </c>
      <c r="AE69" s="59"/>
      <c r="AF69" s="59"/>
      <c r="AG69" s="60"/>
      <c r="AH69" s="12"/>
      <c r="AI69" s="13"/>
      <c r="AK69" s="20" t="str">
        <f t="shared" ref="AK69:AK75" si="680">C69</f>
        <v>Top bar 1</v>
      </c>
      <c r="AL69" s="21">
        <f>QUOTIENT(AO69,V69)</f>
        <v>2</v>
      </c>
      <c r="AM69" s="22">
        <f>CEILING(Y69/AL69,1)</f>
        <v>182</v>
      </c>
      <c r="AN69" s="21">
        <f t="shared" ref="AN69:AN75" si="681">F69</f>
        <v>20</v>
      </c>
      <c r="AO69" s="23">
        <f>IF(AND(BV69=BQ69,V69&lt;=6),6,IF(BV69=BR69,7.5,IF(BV69=BS69,9,IF(BV69=BT69,10.5,IF(BV69=BP69,12,"N/A")))))</f>
        <v>7.5</v>
      </c>
      <c r="AP69" s="24">
        <f>AO69*AM69*AA69</f>
        <v>3366.09</v>
      </c>
      <c r="AQ69" s="24">
        <f t="shared" ref="AQ69:AQ75" si="682">AP69-AD69</f>
        <v>8.9762399999999616</v>
      </c>
      <c r="AR69" s="25"/>
      <c r="AS69" s="25"/>
      <c r="AT69" s="25"/>
      <c r="AU69" s="25"/>
      <c r="AV69" s="25"/>
      <c r="AW69" s="25"/>
      <c r="AX69" s="25"/>
      <c r="AY69" s="25"/>
      <c r="AZ69" s="25"/>
      <c r="BJ69" s="16">
        <f t="shared" ref="BJ69:BJ75" si="683">ROUNDUP(Y69/QUOTIENT(12,V69),0)</f>
        <v>122</v>
      </c>
      <c r="BK69" s="16">
        <f t="shared" ref="BK69:BK75" si="684">ROUNDUP(Y69/IF(V69&gt;6,QUOTIENT(2*6,V69),QUOTIENT(6,V69)),0)</f>
        <v>364</v>
      </c>
      <c r="BL69" s="16">
        <f t="shared" ref="BL69:BL75" si="685">ROUNDUP(Y69/IF(V69&gt;7.5,QUOTIENT(2*7.5,V69),QUOTIENT(7.5,V69)),0)</f>
        <v>182</v>
      </c>
      <c r="BM69" s="16">
        <f t="shared" ref="BM69:BM75" si="686">ROUNDUP(Y69/IF(V69&gt;9,QUOTIENT(2*9,V69),QUOTIENT(9,V69)),0)</f>
        <v>182</v>
      </c>
      <c r="BN69" s="16">
        <f t="shared" ref="BN69:BN75" si="687">ROUNDUP(Y69/IF(V69&gt;10.5,QUOTIENT(2*10.5,V69),QUOTIENT(10.5,V69)),0)</f>
        <v>182</v>
      </c>
      <c r="BO69" s="16"/>
      <c r="BP69" s="16">
        <f t="shared" ref="BP69:BP75" si="688">BJ69*12-V69*Y69</f>
        <v>102.6400000000001</v>
      </c>
      <c r="BQ69" s="16">
        <f t="shared" ref="BQ69:BQ75" si="689">IF(V69&gt;6,2*BK69*6,BK69*6)-V69*Y69</f>
        <v>822.6400000000001</v>
      </c>
      <c r="BR69" s="16">
        <f t="shared" ref="BR69:BR75" si="690">IF(V69&gt;7.5,2*BL69*7.5,BL69*7.5)-V69*Y69</f>
        <v>3.6400000000001</v>
      </c>
      <c r="BS69" s="16">
        <f t="shared" ref="BS69:BS75" si="691">IF(V69&gt;9,2*BM69*9,BM69*9)-V69*Y69</f>
        <v>276.6400000000001</v>
      </c>
      <c r="BT69" s="16">
        <f t="shared" ref="BT69:BT75" si="692">IF(V69&gt;10.5,2*BN69*10.5,BN69*10.5)-V69*Y69</f>
        <v>549.6400000000001</v>
      </c>
      <c r="BU69" s="16"/>
      <c r="BV69" s="16">
        <f t="shared" ref="BV69:BV75" si="693">MINA(BP69:BT69)</f>
        <v>3.6400000000001</v>
      </c>
      <c r="BX69" s="16" t="str">
        <f t="shared" ref="BX69:BX75" si="694">IF(AND(F69=10,AO69=6),AM69,"")</f>
        <v/>
      </c>
      <c r="BY69" s="16" t="str">
        <f t="shared" ref="BY69:BY75" si="695">IF(AND(F69=10,AO69=7.5),AM69,"")</f>
        <v/>
      </c>
      <c r="BZ69" s="16" t="str">
        <f t="shared" ref="BZ69:BZ75" si="696">IF(AND(F69=10,AO69=9),AM69,"")</f>
        <v/>
      </c>
      <c r="CA69" s="16" t="str">
        <f t="shared" ref="CA69:CA75" si="697">IF(AND(F69=10,AO69=10.5),AM69,"")</f>
        <v/>
      </c>
      <c r="CB69" s="16" t="str">
        <f t="shared" ref="CB69:CB75" si="698">IF(AND(F69=10,AO69=12),AM69,"")</f>
        <v/>
      </c>
      <c r="CD69" s="16" t="str">
        <f t="shared" ref="CD69:CD75" si="699">IF(AND(F69=12,AO69=6),AM69,"")</f>
        <v/>
      </c>
      <c r="CE69" s="16" t="str">
        <f t="shared" ref="CE69:CE75" si="700">IF(AND(F69=12,AO69=7.5),AM69,"")</f>
        <v/>
      </c>
      <c r="CF69" s="16" t="str">
        <f t="shared" ref="CF69:CF75" si="701">IF(AND(F69=12,AO69=9),AM69,"")</f>
        <v/>
      </c>
      <c r="CG69" s="16" t="str">
        <f t="shared" ref="CG69:CG75" si="702">IF(AND(F69=12,AO69=10.5),AM69,"")</f>
        <v/>
      </c>
      <c r="CH69" s="16" t="str">
        <f t="shared" ref="CH69:CH75" si="703">IF(AND(F69=12,AO69=12),AM69,"")</f>
        <v/>
      </c>
      <c r="CJ69" s="16" t="str">
        <f t="shared" ref="CJ69:CJ75" si="704">IF(AND(F69=16,AO69=6),AM69,"")</f>
        <v/>
      </c>
      <c r="CK69" s="16" t="str">
        <f t="shared" ref="CK69:CK75" si="705">IF(AND(F69=16,AO69=7.5),AM69,"")</f>
        <v/>
      </c>
      <c r="CL69" s="16" t="str">
        <f t="shared" ref="CL69:CL75" si="706">IF(AND(F69=16,AO69=9),AM69,"")</f>
        <v/>
      </c>
      <c r="CM69" s="16" t="str">
        <f t="shared" ref="CM69:CM75" si="707">IF(AND(F69=16,AO69=10.5),AM69,"")</f>
        <v/>
      </c>
      <c r="CN69" s="16" t="str">
        <f t="shared" ref="CN69:CN75" si="708">IF(AND(F69=16,AO69=12),AM69,"")</f>
        <v/>
      </c>
      <c r="CP69" s="16" t="str">
        <f t="shared" ref="CP69:CP75" si="709">IF(AND(F69=20,AO69=6),AM69,"")</f>
        <v/>
      </c>
      <c r="CQ69" s="16">
        <f t="shared" ref="CQ69:CQ75" si="710">IF(AND(F69=20,AO69=7.5),AM69,"")</f>
        <v>182</v>
      </c>
      <c r="CR69" s="16" t="str">
        <f t="shared" ref="CR69:CR75" si="711">IF(AND(F69=20,AO69=9),AM69,"")</f>
        <v/>
      </c>
      <c r="CS69" s="16" t="str">
        <f t="shared" ref="CS69:CS75" si="712">IF(AND(F69=20,AO69=10.5),AM69,"")</f>
        <v/>
      </c>
      <c r="CT69" s="16" t="str">
        <f t="shared" ref="CT69:CT75" si="713">IF(AND(F69=20,AO69=12),AM69,"")</f>
        <v/>
      </c>
      <c r="CV69" s="16" t="str">
        <f t="shared" ref="CV69:CV75" si="714">IF(AND(F69=25,AO69=6),AM69,"")</f>
        <v/>
      </c>
      <c r="CW69" s="16" t="str">
        <f t="shared" ref="CW69:CW75" si="715">IF(AND(F69=25,AO69=7.5),AM69,"")</f>
        <v/>
      </c>
      <c r="CX69" s="16" t="str">
        <f t="shared" ref="CX69:CX75" si="716">IF(AND(F69=25,AO69=9),AM69,"")</f>
        <v/>
      </c>
      <c r="CY69" s="16" t="str">
        <f t="shared" ref="CY69:CY75" si="717">IF(AND(F69=25,AO69=10.5),AM69,"")</f>
        <v/>
      </c>
      <c r="CZ69" s="16" t="str">
        <f t="shared" ref="CZ69:CZ75" si="718">IF(AND(F69=25,AO69=12),AM69,"")</f>
        <v/>
      </c>
      <c r="DB69" s="16" t="str">
        <f t="shared" ref="DB69:DB75" si="719">IF(AND(F69=28,AO69=6),AM69,"")</f>
        <v/>
      </c>
      <c r="DC69" s="16" t="str">
        <f t="shared" ref="DC69:DC75" si="720">IF(AND(F69=28,AO69=7.5),AM69,"")</f>
        <v/>
      </c>
      <c r="DD69" s="16" t="str">
        <f t="shared" ref="DD69:DD75" si="721">IF(AND(F69=28,AO69=9),AM69,"")</f>
        <v/>
      </c>
      <c r="DE69" s="16" t="str">
        <f t="shared" ref="DE69:DE75" si="722">IF(AND(F69=28,AO69=10.5),AM69,"")</f>
        <v/>
      </c>
      <c r="DF69" s="16" t="str">
        <f t="shared" ref="DF69:DF75" si="723">IF(AND(F69=28,AO69=12),AM69,"")</f>
        <v/>
      </c>
      <c r="DH69" s="16" t="str">
        <f t="shared" ref="DH69:DH75" si="724">IF(AND(F69=32,AO69=6),AM69,"")</f>
        <v/>
      </c>
      <c r="DI69" s="16" t="str">
        <f t="shared" ref="DI69:DI75" si="725">IF(AND(F69=32,AO69=7.5),AM69,"")</f>
        <v/>
      </c>
      <c r="DJ69" s="16" t="str">
        <f t="shared" ref="DJ69:DJ75" si="726">IF(AND(F69=32,AO69=9),AM69,"")</f>
        <v/>
      </c>
      <c r="DK69" s="16" t="str">
        <f t="shared" ref="DK69:DK75" si="727">IF(AND(F69=32,AO69=10.5),AM69,"")</f>
        <v/>
      </c>
      <c r="DL69" s="16" t="str">
        <f t="shared" ref="DL69:DL75" si="728">IF(AND(F69=32,AO69=12),AM69,"")</f>
        <v/>
      </c>
      <c r="DN69" s="16" t="str">
        <f t="shared" ref="DN69:DN75" si="729">IF(AND(F69=36,AO69=6),AM69,"")</f>
        <v/>
      </c>
      <c r="DO69" s="16" t="str">
        <f t="shared" ref="DO69:DO75" si="730">IF(AND(F69=36,AO69=7.5),AM69,"")</f>
        <v/>
      </c>
      <c r="DP69" s="16" t="str">
        <f t="shared" ref="DP69:DP75" si="731">IF(AND(F69=36,AO69=9),AM69,"")</f>
        <v/>
      </c>
      <c r="DQ69" s="16" t="str">
        <f t="shared" ref="DQ69:DQ75" si="732">IF(AND(F69=36,AO69=10.5),AM69,"")</f>
        <v/>
      </c>
      <c r="DR69" s="16" t="str">
        <f t="shared" ref="DR69:DR75" si="733">IF(AND(F69=36,AO69=12),AM69,"")</f>
        <v/>
      </c>
    </row>
    <row r="70" spans="2:122" x14ac:dyDescent="0.2">
      <c r="B70" s="15"/>
      <c r="C70" s="53" t="s">
        <v>76</v>
      </c>
      <c r="D70" s="61"/>
      <c r="E70" s="54"/>
      <c r="F70" s="53">
        <v>20</v>
      </c>
      <c r="G70" s="54"/>
      <c r="H70" s="53" t="s">
        <v>38</v>
      </c>
      <c r="I70" s="54"/>
      <c r="J70" s="62">
        <v>3.63</v>
      </c>
      <c r="K70" s="63"/>
      <c r="L70" s="62">
        <v>0.15</v>
      </c>
      <c r="M70" s="63"/>
      <c r="N70" s="62">
        <v>0.15</v>
      </c>
      <c r="O70" s="63"/>
      <c r="P70" s="62"/>
      <c r="Q70" s="63"/>
      <c r="R70" s="62"/>
      <c r="S70" s="63"/>
      <c r="T70" s="62"/>
      <c r="U70" s="63"/>
      <c r="V70" s="50">
        <f t="shared" si="677"/>
        <v>3.9299999999999997</v>
      </c>
      <c r="W70" s="51"/>
      <c r="X70" s="52"/>
      <c r="Y70" s="53">
        <v>227</v>
      </c>
      <c r="Z70" s="54"/>
      <c r="AA70" s="55">
        <f t="shared" si="678"/>
        <v>2.4660000000000002</v>
      </c>
      <c r="AB70" s="56"/>
      <c r="AC70" s="57"/>
      <c r="AD70" s="58">
        <f t="shared" si="679"/>
        <v>2199.94326</v>
      </c>
      <c r="AE70" s="59"/>
      <c r="AF70" s="59"/>
      <c r="AG70" s="60"/>
      <c r="AH70" s="12"/>
      <c r="AI70" s="13"/>
      <c r="AK70" s="20" t="str">
        <f t="shared" si="680"/>
        <v>Top bar 2</v>
      </c>
      <c r="AL70" s="21">
        <f t="shared" ref="AL70" si="734">QUOTIENT(AO70,V70)</f>
        <v>3</v>
      </c>
      <c r="AM70" s="22">
        <f t="shared" ref="AM70" si="735">CEILING(Y70/AL70,1)</f>
        <v>76</v>
      </c>
      <c r="AN70" s="21">
        <f t="shared" si="681"/>
        <v>20</v>
      </c>
      <c r="AO70" s="23">
        <f t="shared" ref="AO70" si="736">IF(AND(BV70=BQ70,V70&lt;=6),6,IF(BV70=BR70,7.5,IF(BV70=BS70,9,IF(BV70=BT70,10.5,IF(BV70=BP70,12,"N/A")))))</f>
        <v>12</v>
      </c>
      <c r="AP70" s="24">
        <f t="shared" ref="AP70" si="737">AO70*AM70*AA70</f>
        <v>2248.9920000000002</v>
      </c>
      <c r="AQ70" s="24">
        <f t="shared" si="682"/>
        <v>49.04874000000018</v>
      </c>
      <c r="AR70" s="25"/>
      <c r="AS70" s="25"/>
      <c r="AT70" s="25"/>
      <c r="AU70" s="25"/>
      <c r="AV70" s="25"/>
      <c r="AW70" s="25"/>
      <c r="AX70" s="25"/>
      <c r="AY70" s="25"/>
      <c r="AZ70" s="25"/>
      <c r="BJ70" s="16">
        <f t="shared" si="683"/>
        <v>76</v>
      </c>
      <c r="BK70" s="16">
        <f t="shared" si="684"/>
        <v>227</v>
      </c>
      <c r="BL70" s="16">
        <f t="shared" si="685"/>
        <v>227</v>
      </c>
      <c r="BM70" s="16">
        <f t="shared" si="686"/>
        <v>114</v>
      </c>
      <c r="BN70" s="16">
        <f t="shared" si="687"/>
        <v>114</v>
      </c>
      <c r="BO70" s="16"/>
      <c r="BP70" s="16">
        <f t="shared" si="688"/>
        <v>19.8900000000001</v>
      </c>
      <c r="BQ70" s="16">
        <f t="shared" si="689"/>
        <v>469.8900000000001</v>
      </c>
      <c r="BR70" s="16">
        <f t="shared" si="690"/>
        <v>810.3900000000001</v>
      </c>
      <c r="BS70" s="16">
        <f t="shared" si="691"/>
        <v>133.8900000000001</v>
      </c>
      <c r="BT70" s="16">
        <f t="shared" si="692"/>
        <v>304.8900000000001</v>
      </c>
      <c r="BU70" s="16"/>
      <c r="BV70" s="16">
        <f t="shared" si="693"/>
        <v>19.8900000000001</v>
      </c>
      <c r="BX70" s="16" t="str">
        <f t="shared" si="694"/>
        <v/>
      </c>
      <c r="BY70" s="16" t="str">
        <f t="shared" si="695"/>
        <v/>
      </c>
      <c r="BZ70" s="16" t="str">
        <f t="shared" si="696"/>
        <v/>
      </c>
      <c r="CA70" s="16" t="str">
        <f t="shared" si="697"/>
        <v/>
      </c>
      <c r="CB70" s="16" t="str">
        <f t="shared" si="698"/>
        <v/>
      </c>
      <c r="CD70" s="16" t="str">
        <f t="shared" si="699"/>
        <v/>
      </c>
      <c r="CE70" s="16" t="str">
        <f t="shared" si="700"/>
        <v/>
      </c>
      <c r="CF70" s="16" t="str">
        <f t="shared" si="701"/>
        <v/>
      </c>
      <c r="CG70" s="16" t="str">
        <f t="shared" si="702"/>
        <v/>
      </c>
      <c r="CH70" s="16" t="str">
        <f t="shared" si="703"/>
        <v/>
      </c>
      <c r="CJ70" s="16" t="str">
        <f t="shared" si="704"/>
        <v/>
      </c>
      <c r="CK70" s="16" t="str">
        <f t="shared" si="705"/>
        <v/>
      </c>
      <c r="CL70" s="16" t="str">
        <f t="shared" si="706"/>
        <v/>
      </c>
      <c r="CM70" s="16" t="str">
        <f t="shared" si="707"/>
        <v/>
      </c>
      <c r="CN70" s="16" t="str">
        <f t="shared" si="708"/>
        <v/>
      </c>
      <c r="CP70" s="16" t="str">
        <f t="shared" si="709"/>
        <v/>
      </c>
      <c r="CQ70" s="16" t="str">
        <f t="shared" si="710"/>
        <v/>
      </c>
      <c r="CR70" s="16" t="str">
        <f t="shared" si="711"/>
        <v/>
      </c>
      <c r="CS70" s="16" t="str">
        <f t="shared" si="712"/>
        <v/>
      </c>
      <c r="CT70" s="16">
        <f t="shared" si="713"/>
        <v>76</v>
      </c>
      <c r="CV70" s="16" t="str">
        <f t="shared" si="714"/>
        <v/>
      </c>
      <c r="CW70" s="16" t="str">
        <f t="shared" si="715"/>
        <v/>
      </c>
      <c r="CX70" s="16" t="str">
        <f t="shared" si="716"/>
        <v/>
      </c>
      <c r="CY70" s="16" t="str">
        <f t="shared" si="717"/>
        <v/>
      </c>
      <c r="CZ70" s="16" t="str">
        <f t="shared" si="718"/>
        <v/>
      </c>
      <c r="DB70" s="16" t="str">
        <f t="shared" si="719"/>
        <v/>
      </c>
      <c r="DC70" s="16" t="str">
        <f t="shared" si="720"/>
        <v/>
      </c>
      <c r="DD70" s="16" t="str">
        <f t="shared" si="721"/>
        <v/>
      </c>
      <c r="DE70" s="16" t="str">
        <f t="shared" si="722"/>
        <v/>
      </c>
      <c r="DF70" s="16" t="str">
        <f t="shared" si="723"/>
        <v/>
      </c>
      <c r="DH70" s="16" t="str">
        <f t="shared" si="724"/>
        <v/>
      </c>
      <c r="DI70" s="16" t="str">
        <f t="shared" si="725"/>
        <v/>
      </c>
      <c r="DJ70" s="16" t="str">
        <f t="shared" si="726"/>
        <v/>
      </c>
      <c r="DK70" s="16" t="str">
        <f t="shared" si="727"/>
        <v/>
      </c>
      <c r="DL70" s="16" t="str">
        <f t="shared" si="728"/>
        <v/>
      </c>
      <c r="DN70" s="16" t="str">
        <f t="shared" si="729"/>
        <v/>
      </c>
      <c r="DO70" s="16" t="str">
        <f t="shared" si="730"/>
        <v/>
      </c>
      <c r="DP70" s="16" t="str">
        <f t="shared" si="731"/>
        <v/>
      </c>
      <c r="DQ70" s="16" t="str">
        <f t="shared" si="732"/>
        <v/>
      </c>
      <c r="DR70" s="16" t="str">
        <f t="shared" si="733"/>
        <v/>
      </c>
    </row>
    <row r="71" spans="2:122" x14ac:dyDescent="0.2">
      <c r="B71" s="15"/>
      <c r="C71" s="53" t="s">
        <v>77</v>
      </c>
      <c r="D71" s="61"/>
      <c r="E71" s="54"/>
      <c r="F71" s="53">
        <v>25</v>
      </c>
      <c r="G71" s="54"/>
      <c r="H71" s="53" t="s">
        <v>38</v>
      </c>
      <c r="I71" s="54"/>
      <c r="J71" s="62">
        <v>2.2250000000000001</v>
      </c>
      <c r="K71" s="63"/>
      <c r="L71" s="62">
        <v>0.2</v>
      </c>
      <c r="M71" s="63"/>
      <c r="N71" s="62">
        <v>0.2</v>
      </c>
      <c r="O71" s="63"/>
      <c r="P71" s="62"/>
      <c r="Q71" s="63"/>
      <c r="R71" s="62"/>
      <c r="S71" s="63"/>
      <c r="T71" s="62"/>
      <c r="U71" s="63"/>
      <c r="V71" s="50">
        <f t="shared" si="677"/>
        <v>2.6250000000000004</v>
      </c>
      <c r="W71" s="51"/>
      <c r="X71" s="52"/>
      <c r="Y71" s="53">
        <v>44</v>
      </c>
      <c r="Z71" s="54"/>
      <c r="AA71" s="55">
        <f t="shared" si="678"/>
        <v>3.8540000000000001</v>
      </c>
      <c r="AB71" s="56"/>
      <c r="AC71" s="57"/>
      <c r="AD71" s="58">
        <f t="shared" si="679"/>
        <v>445.13700000000006</v>
      </c>
      <c r="AE71" s="59"/>
      <c r="AF71" s="59"/>
      <c r="AG71" s="60"/>
      <c r="AH71" s="12"/>
      <c r="AI71" s="13"/>
      <c r="AK71" s="20" t="str">
        <f t="shared" si="680"/>
        <v>Top bar 3</v>
      </c>
      <c r="AL71" s="21">
        <f>QUOTIENT(AO71,V71)</f>
        <v>2</v>
      </c>
      <c r="AM71" s="22">
        <f>CEILING(Y71/AL71,1)</f>
        <v>22</v>
      </c>
      <c r="AN71" s="21">
        <f t="shared" si="681"/>
        <v>25</v>
      </c>
      <c r="AO71" s="23">
        <f>IF(AND(BV71=BQ71,V71&lt;=6),6,IF(BV71=BR71,7.5,IF(BV71=BS71,9,IF(BV71=BT71,10.5,IF(BV71=BP71,12,"N/A")))))</f>
        <v>6</v>
      </c>
      <c r="AP71" s="24">
        <f>AO71*AM71*AA71</f>
        <v>508.72800000000001</v>
      </c>
      <c r="AQ71" s="24">
        <f t="shared" si="682"/>
        <v>63.590999999999951</v>
      </c>
      <c r="AR71" s="25"/>
      <c r="AS71" s="25"/>
      <c r="AT71" s="25"/>
      <c r="AU71" s="25"/>
      <c r="AV71" s="25"/>
      <c r="AW71" s="25"/>
      <c r="AX71" s="25"/>
      <c r="AY71" s="25"/>
      <c r="AZ71" s="25"/>
      <c r="BJ71" s="16">
        <f t="shared" si="683"/>
        <v>11</v>
      </c>
      <c r="BK71" s="16">
        <f t="shared" si="684"/>
        <v>22</v>
      </c>
      <c r="BL71" s="16">
        <f t="shared" si="685"/>
        <v>22</v>
      </c>
      <c r="BM71" s="16">
        <f t="shared" si="686"/>
        <v>15</v>
      </c>
      <c r="BN71" s="16">
        <f t="shared" si="687"/>
        <v>15</v>
      </c>
      <c r="BO71" s="16"/>
      <c r="BP71" s="16">
        <f t="shared" si="688"/>
        <v>16.499999999999986</v>
      </c>
      <c r="BQ71" s="16">
        <f t="shared" si="689"/>
        <v>16.499999999999986</v>
      </c>
      <c r="BR71" s="16">
        <f t="shared" si="690"/>
        <v>49.499999999999986</v>
      </c>
      <c r="BS71" s="16">
        <f t="shared" si="691"/>
        <v>19.499999999999986</v>
      </c>
      <c r="BT71" s="16">
        <f t="shared" si="692"/>
        <v>41.999999999999986</v>
      </c>
      <c r="BU71" s="16"/>
      <c r="BV71" s="16">
        <f t="shared" si="693"/>
        <v>16.499999999999986</v>
      </c>
      <c r="BX71" s="16" t="str">
        <f t="shared" si="694"/>
        <v/>
      </c>
      <c r="BY71" s="16" t="str">
        <f t="shared" si="695"/>
        <v/>
      </c>
      <c r="BZ71" s="16" t="str">
        <f t="shared" si="696"/>
        <v/>
      </c>
      <c r="CA71" s="16" t="str">
        <f t="shared" si="697"/>
        <v/>
      </c>
      <c r="CB71" s="16" t="str">
        <f t="shared" si="698"/>
        <v/>
      </c>
      <c r="CD71" s="16" t="str">
        <f t="shared" si="699"/>
        <v/>
      </c>
      <c r="CE71" s="16" t="str">
        <f t="shared" si="700"/>
        <v/>
      </c>
      <c r="CF71" s="16" t="str">
        <f t="shared" si="701"/>
        <v/>
      </c>
      <c r="CG71" s="16" t="str">
        <f t="shared" si="702"/>
        <v/>
      </c>
      <c r="CH71" s="16" t="str">
        <f t="shared" si="703"/>
        <v/>
      </c>
      <c r="CJ71" s="16" t="str">
        <f t="shared" si="704"/>
        <v/>
      </c>
      <c r="CK71" s="16" t="str">
        <f t="shared" si="705"/>
        <v/>
      </c>
      <c r="CL71" s="16" t="str">
        <f t="shared" si="706"/>
        <v/>
      </c>
      <c r="CM71" s="16" t="str">
        <f t="shared" si="707"/>
        <v/>
      </c>
      <c r="CN71" s="16" t="str">
        <f t="shared" si="708"/>
        <v/>
      </c>
      <c r="CP71" s="16" t="str">
        <f t="shared" si="709"/>
        <v/>
      </c>
      <c r="CQ71" s="16" t="str">
        <f t="shared" si="710"/>
        <v/>
      </c>
      <c r="CR71" s="16" t="str">
        <f t="shared" si="711"/>
        <v/>
      </c>
      <c r="CS71" s="16" t="str">
        <f t="shared" si="712"/>
        <v/>
      </c>
      <c r="CT71" s="16" t="str">
        <f t="shared" si="713"/>
        <v/>
      </c>
      <c r="CV71" s="16">
        <f t="shared" si="714"/>
        <v>22</v>
      </c>
      <c r="CW71" s="16" t="str">
        <f t="shared" si="715"/>
        <v/>
      </c>
      <c r="CX71" s="16" t="str">
        <f t="shared" si="716"/>
        <v/>
      </c>
      <c r="CY71" s="16" t="str">
        <f t="shared" si="717"/>
        <v/>
      </c>
      <c r="CZ71" s="16" t="str">
        <f t="shared" si="718"/>
        <v/>
      </c>
      <c r="DB71" s="16" t="str">
        <f t="shared" si="719"/>
        <v/>
      </c>
      <c r="DC71" s="16" t="str">
        <f t="shared" si="720"/>
        <v/>
      </c>
      <c r="DD71" s="16" t="str">
        <f t="shared" si="721"/>
        <v/>
      </c>
      <c r="DE71" s="16" t="str">
        <f t="shared" si="722"/>
        <v/>
      </c>
      <c r="DF71" s="16" t="str">
        <f t="shared" si="723"/>
        <v/>
      </c>
      <c r="DH71" s="16" t="str">
        <f t="shared" si="724"/>
        <v/>
      </c>
      <c r="DI71" s="16" t="str">
        <f t="shared" si="725"/>
        <v/>
      </c>
      <c r="DJ71" s="16" t="str">
        <f t="shared" si="726"/>
        <v/>
      </c>
      <c r="DK71" s="16" t="str">
        <f t="shared" si="727"/>
        <v/>
      </c>
      <c r="DL71" s="16" t="str">
        <f t="shared" si="728"/>
        <v/>
      </c>
      <c r="DN71" s="16" t="str">
        <f t="shared" si="729"/>
        <v/>
      </c>
      <c r="DO71" s="16" t="str">
        <f t="shared" si="730"/>
        <v/>
      </c>
      <c r="DP71" s="16" t="str">
        <f t="shared" si="731"/>
        <v/>
      </c>
      <c r="DQ71" s="16" t="str">
        <f t="shared" si="732"/>
        <v/>
      </c>
      <c r="DR71" s="16" t="str">
        <f t="shared" si="733"/>
        <v/>
      </c>
    </row>
    <row r="72" spans="2:122" x14ac:dyDescent="0.2">
      <c r="B72" s="15"/>
      <c r="C72" s="53" t="s">
        <v>78</v>
      </c>
      <c r="D72" s="61"/>
      <c r="E72" s="54"/>
      <c r="F72" s="53">
        <v>25</v>
      </c>
      <c r="G72" s="54"/>
      <c r="H72" s="53" t="s">
        <v>38</v>
      </c>
      <c r="I72" s="54"/>
      <c r="J72" s="62">
        <v>2.0750000000000002</v>
      </c>
      <c r="K72" s="63"/>
      <c r="L72" s="62">
        <v>0.2</v>
      </c>
      <c r="M72" s="63"/>
      <c r="N72" s="62">
        <v>0.2</v>
      </c>
      <c r="O72" s="63"/>
      <c r="P72" s="62"/>
      <c r="Q72" s="63"/>
      <c r="R72" s="62"/>
      <c r="S72" s="63"/>
      <c r="T72" s="62"/>
      <c r="U72" s="63"/>
      <c r="V72" s="50">
        <f t="shared" ref="V72:V73" si="738">SUM(J72:U72)</f>
        <v>2.4750000000000005</v>
      </c>
      <c r="W72" s="51"/>
      <c r="X72" s="52"/>
      <c r="Y72" s="53">
        <v>44</v>
      </c>
      <c r="Z72" s="54"/>
      <c r="AA72" s="55">
        <f t="shared" si="678"/>
        <v>3.8540000000000001</v>
      </c>
      <c r="AB72" s="56"/>
      <c r="AC72" s="57"/>
      <c r="AD72" s="58">
        <f t="shared" si="679"/>
        <v>419.70060000000007</v>
      </c>
      <c r="AE72" s="59"/>
      <c r="AF72" s="59"/>
      <c r="AG72" s="60"/>
      <c r="AH72" s="12"/>
      <c r="AI72" s="13"/>
      <c r="AK72" s="20" t="str">
        <f t="shared" si="680"/>
        <v>Top bar 4</v>
      </c>
      <c r="AL72" s="21">
        <f>QUOTIENT(AO72,V72)</f>
        <v>3</v>
      </c>
      <c r="AM72" s="22">
        <f>CEILING(Y72/AL72,1)</f>
        <v>15</v>
      </c>
      <c r="AN72" s="21">
        <f t="shared" si="681"/>
        <v>25</v>
      </c>
      <c r="AO72" s="23">
        <f>IF(AND(BV72=BQ72,V72&lt;=6),6,IF(BV72=BR72,7.5,IF(BV72=BS72,9,IF(BV72=BT72,10.5,IF(BV72=BP72,12,"N/A")))))</f>
        <v>7.5</v>
      </c>
      <c r="AP72" s="24">
        <f>AO72*AM72*AA72</f>
        <v>433.57499999999999</v>
      </c>
      <c r="AQ72" s="24">
        <f t="shared" si="682"/>
        <v>13.874399999999923</v>
      </c>
      <c r="AR72" s="25"/>
      <c r="AS72" s="25"/>
      <c r="AT72" s="25"/>
      <c r="AU72" s="25"/>
      <c r="AV72" s="25"/>
      <c r="AW72" s="25"/>
      <c r="AX72" s="25"/>
      <c r="AY72" s="25"/>
      <c r="AZ72" s="25"/>
      <c r="BJ72" s="16">
        <f t="shared" si="683"/>
        <v>11</v>
      </c>
      <c r="BK72" s="16">
        <f t="shared" si="684"/>
        <v>22</v>
      </c>
      <c r="BL72" s="16">
        <f t="shared" si="685"/>
        <v>15</v>
      </c>
      <c r="BM72" s="16">
        <f t="shared" si="686"/>
        <v>15</v>
      </c>
      <c r="BN72" s="16">
        <f t="shared" si="687"/>
        <v>11</v>
      </c>
      <c r="BO72" s="16"/>
      <c r="BP72" s="16">
        <f t="shared" si="688"/>
        <v>23.09999999999998</v>
      </c>
      <c r="BQ72" s="16">
        <f t="shared" si="689"/>
        <v>23.09999999999998</v>
      </c>
      <c r="BR72" s="16">
        <f t="shared" si="690"/>
        <v>3.5999999999999801</v>
      </c>
      <c r="BS72" s="16">
        <f t="shared" si="691"/>
        <v>26.09999999999998</v>
      </c>
      <c r="BT72" s="16">
        <f t="shared" si="692"/>
        <v>6.5999999999999801</v>
      </c>
      <c r="BU72" s="16"/>
      <c r="BV72" s="16">
        <f t="shared" si="693"/>
        <v>3.5999999999999801</v>
      </c>
      <c r="BX72" s="16" t="str">
        <f t="shared" si="694"/>
        <v/>
      </c>
      <c r="BY72" s="16" t="str">
        <f t="shared" si="695"/>
        <v/>
      </c>
      <c r="BZ72" s="16" t="str">
        <f t="shared" si="696"/>
        <v/>
      </c>
      <c r="CA72" s="16" t="str">
        <f t="shared" si="697"/>
        <v/>
      </c>
      <c r="CB72" s="16" t="str">
        <f t="shared" si="698"/>
        <v/>
      </c>
      <c r="CD72" s="16" t="str">
        <f t="shared" si="699"/>
        <v/>
      </c>
      <c r="CE72" s="16" t="str">
        <f t="shared" si="700"/>
        <v/>
      </c>
      <c r="CF72" s="16" t="str">
        <f t="shared" si="701"/>
        <v/>
      </c>
      <c r="CG72" s="16" t="str">
        <f t="shared" si="702"/>
        <v/>
      </c>
      <c r="CH72" s="16" t="str">
        <f t="shared" si="703"/>
        <v/>
      </c>
      <c r="CJ72" s="16" t="str">
        <f t="shared" si="704"/>
        <v/>
      </c>
      <c r="CK72" s="16" t="str">
        <f t="shared" si="705"/>
        <v/>
      </c>
      <c r="CL72" s="16" t="str">
        <f t="shared" si="706"/>
        <v/>
      </c>
      <c r="CM72" s="16" t="str">
        <f t="shared" si="707"/>
        <v/>
      </c>
      <c r="CN72" s="16" t="str">
        <f t="shared" si="708"/>
        <v/>
      </c>
      <c r="CP72" s="16" t="str">
        <f t="shared" si="709"/>
        <v/>
      </c>
      <c r="CQ72" s="16" t="str">
        <f t="shared" si="710"/>
        <v/>
      </c>
      <c r="CR72" s="16" t="str">
        <f t="shared" si="711"/>
        <v/>
      </c>
      <c r="CS72" s="16" t="str">
        <f t="shared" si="712"/>
        <v/>
      </c>
      <c r="CT72" s="16" t="str">
        <f t="shared" si="713"/>
        <v/>
      </c>
      <c r="CV72" s="16" t="str">
        <f t="shared" si="714"/>
        <v/>
      </c>
      <c r="CW72" s="16">
        <f t="shared" si="715"/>
        <v>15</v>
      </c>
      <c r="CX72" s="16" t="str">
        <f t="shared" si="716"/>
        <v/>
      </c>
      <c r="CY72" s="16" t="str">
        <f t="shared" si="717"/>
        <v/>
      </c>
      <c r="CZ72" s="16" t="str">
        <f t="shared" si="718"/>
        <v/>
      </c>
      <c r="DB72" s="16" t="str">
        <f t="shared" si="719"/>
        <v/>
      </c>
      <c r="DC72" s="16" t="str">
        <f t="shared" si="720"/>
        <v/>
      </c>
      <c r="DD72" s="16" t="str">
        <f t="shared" si="721"/>
        <v/>
      </c>
      <c r="DE72" s="16" t="str">
        <f t="shared" si="722"/>
        <v/>
      </c>
      <c r="DF72" s="16" t="str">
        <f t="shared" si="723"/>
        <v/>
      </c>
      <c r="DH72" s="16" t="str">
        <f t="shared" si="724"/>
        <v/>
      </c>
      <c r="DI72" s="16" t="str">
        <f t="shared" si="725"/>
        <v/>
      </c>
      <c r="DJ72" s="16" t="str">
        <f t="shared" si="726"/>
        <v/>
      </c>
      <c r="DK72" s="16" t="str">
        <f t="shared" si="727"/>
        <v/>
      </c>
      <c r="DL72" s="16" t="str">
        <f t="shared" si="728"/>
        <v/>
      </c>
      <c r="DN72" s="16" t="str">
        <f t="shared" si="729"/>
        <v/>
      </c>
      <c r="DO72" s="16" t="str">
        <f t="shared" si="730"/>
        <v/>
      </c>
      <c r="DP72" s="16" t="str">
        <f t="shared" si="731"/>
        <v/>
      </c>
      <c r="DQ72" s="16" t="str">
        <f t="shared" si="732"/>
        <v/>
      </c>
      <c r="DR72" s="16" t="str">
        <f t="shared" si="733"/>
        <v/>
      </c>
    </row>
    <row r="73" spans="2:122" x14ac:dyDescent="0.2">
      <c r="B73" s="15"/>
      <c r="C73" s="53" t="s">
        <v>79</v>
      </c>
      <c r="D73" s="61"/>
      <c r="E73" s="54"/>
      <c r="F73" s="53">
        <v>28</v>
      </c>
      <c r="G73" s="54"/>
      <c r="H73" s="53" t="s">
        <v>38</v>
      </c>
      <c r="I73" s="54"/>
      <c r="J73" s="62">
        <v>4.5</v>
      </c>
      <c r="K73" s="63"/>
      <c r="L73" s="62">
        <v>0.2</v>
      </c>
      <c r="M73" s="63"/>
      <c r="N73" s="62">
        <v>0.2</v>
      </c>
      <c r="O73" s="63"/>
      <c r="P73" s="62"/>
      <c r="Q73" s="63"/>
      <c r="R73" s="62"/>
      <c r="S73" s="63"/>
      <c r="T73" s="62"/>
      <c r="U73" s="63"/>
      <c r="V73" s="50">
        <f t="shared" si="738"/>
        <v>4.9000000000000004</v>
      </c>
      <c r="W73" s="51"/>
      <c r="X73" s="52"/>
      <c r="Y73" s="53">
        <v>66</v>
      </c>
      <c r="Z73" s="54"/>
      <c r="AA73" s="55">
        <f t="shared" si="678"/>
        <v>4.8330000000000002</v>
      </c>
      <c r="AB73" s="56"/>
      <c r="AC73" s="57"/>
      <c r="AD73" s="58">
        <f t="shared" si="679"/>
        <v>1562.9922000000001</v>
      </c>
      <c r="AE73" s="59"/>
      <c r="AF73" s="59"/>
      <c r="AG73" s="60"/>
      <c r="AH73" s="12"/>
      <c r="AI73" s="13"/>
      <c r="AK73" s="20" t="str">
        <f t="shared" si="680"/>
        <v>Bottom bar 1</v>
      </c>
      <c r="AL73" s="21">
        <f>QUOTIENT(AO73,V73)</f>
        <v>2</v>
      </c>
      <c r="AM73" s="22">
        <f>CEILING(Y73/AL73,1)</f>
        <v>33</v>
      </c>
      <c r="AN73" s="21">
        <f t="shared" si="681"/>
        <v>28</v>
      </c>
      <c r="AO73" s="23">
        <f>IF(AND(BV73=BQ73,V73&lt;=6),6,IF(BV73=BR73,7.5,IF(BV73=BS73,9,IF(BV73=BT73,10.5,IF(BV73=BP73,12,"N/A")))))</f>
        <v>10.5</v>
      </c>
      <c r="AP73" s="24">
        <f>AO73*AM73*AA73</f>
        <v>1674.6345000000001</v>
      </c>
      <c r="AQ73" s="24">
        <f t="shared" si="682"/>
        <v>111.64229999999998</v>
      </c>
      <c r="AR73" s="25"/>
      <c r="AS73" s="25"/>
      <c r="AT73" s="25"/>
      <c r="AU73" s="25"/>
      <c r="AV73" s="25"/>
      <c r="AW73" s="25"/>
      <c r="AX73" s="25"/>
      <c r="AY73" s="25"/>
      <c r="AZ73" s="25"/>
      <c r="BJ73" s="16">
        <f t="shared" si="683"/>
        <v>33</v>
      </c>
      <c r="BK73" s="16">
        <f t="shared" si="684"/>
        <v>66</v>
      </c>
      <c r="BL73" s="16">
        <f t="shared" si="685"/>
        <v>66</v>
      </c>
      <c r="BM73" s="16">
        <f t="shared" si="686"/>
        <v>66</v>
      </c>
      <c r="BN73" s="16">
        <f t="shared" si="687"/>
        <v>33</v>
      </c>
      <c r="BO73" s="16"/>
      <c r="BP73" s="16">
        <f t="shared" si="688"/>
        <v>72.599999999999966</v>
      </c>
      <c r="BQ73" s="16">
        <f t="shared" si="689"/>
        <v>72.599999999999966</v>
      </c>
      <c r="BR73" s="16">
        <f t="shared" si="690"/>
        <v>171.59999999999997</v>
      </c>
      <c r="BS73" s="16">
        <f t="shared" si="691"/>
        <v>270.59999999999997</v>
      </c>
      <c r="BT73" s="16">
        <f t="shared" si="692"/>
        <v>23.099999999999966</v>
      </c>
      <c r="BU73" s="16"/>
      <c r="BV73" s="16">
        <f t="shared" si="693"/>
        <v>23.099999999999966</v>
      </c>
      <c r="BX73" s="16" t="str">
        <f t="shared" si="694"/>
        <v/>
      </c>
      <c r="BY73" s="16" t="str">
        <f t="shared" si="695"/>
        <v/>
      </c>
      <c r="BZ73" s="16" t="str">
        <f t="shared" si="696"/>
        <v/>
      </c>
      <c r="CA73" s="16" t="str">
        <f t="shared" si="697"/>
        <v/>
      </c>
      <c r="CB73" s="16" t="str">
        <f t="shared" si="698"/>
        <v/>
      </c>
      <c r="CD73" s="16" t="str">
        <f t="shared" si="699"/>
        <v/>
      </c>
      <c r="CE73" s="16" t="str">
        <f t="shared" si="700"/>
        <v/>
      </c>
      <c r="CF73" s="16" t="str">
        <f t="shared" si="701"/>
        <v/>
      </c>
      <c r="CG73" s="16" t="str">
        <f t="shared" si="702"/>
        <v/>
      </c>
      <c r="CH73" s="16" t="str">
        <f t="shared" si="703"/>
        <v/>
      </c>
      <c r="CJ73" s="16" t="str">
        <f t="shared" si="704"/>
        <v/>
      </c>
      <c r="CK73" s="16" t="str">
        <f t="shared" si="705"/>
        <v/>
      </c>
      <c r="CL73" s="16" t="str">
        <f t="shared" si="706"/>
        <v/>
      </c>
      <c r="CM73" s="16" t="str">
        <f t="shared" si="707"/>
        <v/>
      </c>
      <c r="CN73" s="16" t="str">
        <f t="shared" si="708"/>
        <v/>
      </c>
      <c r="CP73" s="16" t="str">
        <f t="shared" si="709"/>
        <v/>
      </c>
      <c r="CQ73" s="16" t="str">
        <f t="shared" si="710"/>
        <v/>
      </c>
      <c r="CR73" s="16" t="str">
        <f t="shared" si="711"/>
        <v/>
      </c>
      <c r="CS73" s="16" t="str">
        <f t="shared" si="712"/>
        <v/>
      </c>
      <c r="CT73" s="16" t="str">
        <f t="shared" si="713"/>
        <v/>
      </c>
      <c r="CV73" s="16" t="str">
        <f t="shared" si="714"/>
        <v/>
      </c>
      <c r="CW73" s="16" t="str">
        <f t="shared" si="715"/>
        <v/>
      </c>
      <c r="CX73" s="16" t="str">
        <f t="shared" si="716"/>
        <v/>
      </c>
      <c r="CY73" s="16" t="str">
        <f t="shared" si="717"/>
        <v/>
      </c>
      <c r="CZ73" s="16" t="str">
        <f t="shared" si="718"/>
        <v/>
      </c>
      <c r="DB73" s="16" t="str">
        <f t="shared" si="719"/>
        <v/>
      </c>
      <c r="DC73" s="16" t="str">
        <f t="shared" si="720"/>
        <v/>
      </c>
      <c r="DD73" s="16" t="str">
        <f t="shared" si="721"/>
        <v/>
      </c>
      <c r="DE73" s="16">
        <f t="shared" si="722"/>
        <v>33</v>
      </c>
      <c r="DF73" s="16" t="str">
        <f t="shared" si="723"/>
        <v/>
      </c>
      <c r="DH73" s="16" t="str">
        <f t="shared" si="724"/>
        <v/>
      </c>
      <c r="DI73" s="16" t="str">
        <f t="shared" si="725"/>
        <v/>
      </c>
      <c r="DJ73" s="16" t="str">
        <f t="shared" si="726"/>
        <v/>
      </c>
      <c r="DK73" s="16" t="str">
        <f t="shared" si="727"/>
        <v/>
      </c>
      <c r="DL73" s="16" t="str">
        <f t="shared" si="728"/>
        <v/>
      </c>
      <c r="DN73" s="16" t="str">
        <f t="shared" si="729"/>
        <v/>
      </c>
      <c r="DO73" s="16" t="str">
        <f t="shared" si="730"/>
        <v/>
      </c>
      <c r="DP73" s="16" t="str">
        <f t="shared" si="731"/>
        <v/>
      </c>
      <c r="DQ73" s="16" t="str">
        <f t="shared" si="732"/>
        <v/>
      </c>
      <c r="DR73" s="16" t="str">
        <f t="shared" si="733"/>
        <v/>
      </c>
    </row>
    <row r="74" spans="2:122" x14ac:dyDescent="0.2">
      <c r="B74" s="15"/>
      <c r="C74" s="53" t="s">
        <v>80</v>
      </c>
      <c r="D74" s="61"/>
      <c r="E74" s="54"/>
      <c r="F74" s="53">
        <v>28</v>
      </c>
      <c r="G74" s="54"/>
      <c r="H74" s="53" t="s">
        <v>38</v>
      </c>
      <c r="I74" s="54"/>
      <c r="J74" s="62">
        <v>5.55</v>
      </c>
      <c r="K74" s="63"/>
      <c r="L74" s="62">
        <v>0.2</v>
      </c>
      <c r="M74" s="63"/>
      <c r="N74" s="62">
        <v>0.2</v>
      </c>
      <c r="O74" s="63"/>
      <c r="P74" s="62"/>
      <c r="Q74" s="63"/>
      <c r="R74" s="62"/>
      <c r="S74" s="63"/>
      <c r="T74" s="62"/>
      <c r="U74" s="63"/>
      <c r="V74" s="50">
        <f t="shared" ref="V74" si="739">SUM(J74:U74)</f>
        <v>5.95</v>
      </c>
      <c r="W74" s="51"/>
      <c r="X74" s="52"/>
      <c r="Y74" s="53">
        <v>44</v>
      </c>
      <c r="Z74" s="54"/>
      <c r="AA74" s="55">
        <f t="shared" si="678"/>
        <v>4.8330000000000002</v>
      </c>
      <c r="AB74" s="56"/>
      <c r="AC74" s="57"/>
      <c r="AD74" s="58">
        <f t="shared" si="679"/>
        <v>1265.2794000000001</v>
      </c>
      <c r="AE74" s="59"/>
      <c r="AF74" s="59"/>
      <c r="AG74" s="60"/>
      <c r="AH74" s="12"/>
      <c r="AI74" s="13"/>
      <c r="AK74" s="20" t="str">
        <f t="shared" si="680"/>
        <v>Bottom bar 2</v>
      </c>
      <c r="AL74" s="21">
        <f>QUOTIENT(AO74,V74)</f>
        <v>1</v>
      </c>
      <c r="AM74" s="22">
        <f>CEILING(Y74/AL74,1)</f>
        <v>44</v>
      </c>
      <c r="AN74" s="21">
        <f t="shared" si="681"/>
        <v>28</v>
      </c>
      <c r="AO74" s="23">
        <f>IF(AND(BV74=BQ74,V74&lt;=6),6,IF(BV74=BR74,7.5,IF(BV74=BS74,9,IF(BV74=BT74,10.5,IF(BV74=BP74,12,"N/A")))))</f>
        <v>6</v>
      </c>
      <c r="AP74" s="24">
        <f>AO74*AM74*AA74</f>
        <v>1275.912</v>
      </c>
      <c r="AQ74" s="24">
        <f t="shared" si="682"/>
        <v>10.632599999999911</v>
      </c>
      <c r="AR74" s="25"/>
      <c r="AS74" s="25"/>
      <c r="AT74" s="25"/>
      <c r="AU74" s="25"/>
      <c r="AV74" s="25"/>
      <c r="AW74" s="25"/>
      <c r="AX74" s="25"/>
      <c r="AY74" s="25"/>
      <c r="AZ74" s="25"/>
      <c r="BJ74" s="16">
        <f t="shared" si="683"/>
        <v>22</v>
      </c>
      <c r="BK74" s="16">
        <f t="shared" si="684"/>
        <v>44</v>
      </c>
      <c r="BL74" s="16">
        <f t="shared" si="685"/>
        <v>44</v>
      </c>
      <c r="BM74" s="16">
        <f t="shared" si="686"/>
        <v>44</v>
      </c>
      <c r="BN74" s="16">
        <f t="shared" si="687"/>
        <v>44</v>
      </c>
      <c r="BO74" s="16"/>
      <c r="BP74" s="16">
        <f t="shared" si="688"/>
        <v>2.1999999999999886</v>
      </c>
      <c r="BQ74" s="16">
        <f t="shared" si="689"/>
        <v>2.1999999999999886</v>
      </c>
      <c r="BR74" s="16">
        <f t="shared" si="690"/>
        <v>68.199999999999989</v>
      </c>
      <c r="BS74" s="16">
        <f t="shared" si="691"/>
        <v>134.19999999999999</v>
      </c>
      <c r="BT74" s="16">
        <f t="shared" si="692"/>
        <v>200.2</v>
      </c>
      <c r="BU74" s="16"/>
      <c r="BV74" s="16">
        <f t="shared" si="693"/>
        <v>2.1999999999999886</v>
      </c>
      <c r="BX74" s="16" t="str">
        <f t="shared" si="694"/>
        <v/>
      </c>
      <c r="BY74" s="16" t="str">
        <f t="shared" si="695"/>
        <v/>
      </c>
      <c r="BZ74" s="16" t="str">
        <f t="shared" si="696"/>
        <v/>
      </c>
      <c r="CA74" s="16" t="str">
        <f t="shared" si="697"/>
        <v/>
      </c>
      <c r="CB74" s="16" t="str">
        <f t="shared" si="698"/>
        <v/>
      </c>
      <c r="CD74" s="16" t="str">
        <f t="shared" si="699"/>
        <v/>
      </c>
      <c r="CE74" s="16" t="str">
        <f t="shared" si="700"/>
        <v/>
      </c>
      <c r="CF74" s="16" t="str">
        <f t="shared" si="701"/>
        <v/>
      </c>
      <c r="CG74" s="16" t="str">
        <f t="shared" si="702"/>
        <v/>
      </c>
      <c r="CH74" s="16" t="str">
        <f t="shared" si="703"/>
        <v/>
      </c>
      <c r="CJ74" s="16" t="str">
        <f t="shared" si="704"/>
        <v/>
      </c>
      <c r="CK74" s="16" t="str">
        <f t="shared" si="705"/>
        <v/>
      </c>
      <c r="CL74" s="16" t="str">
        <f t="shared" si="706"/>
        <v/>
      </c>
      <c r="CM74" s="16" t="str">
        <f t="shared" si="707"/>
        <v/>
      </c>
      <c r="CN74" s="16" t="str">
        <f t="shared" si="708"/>
        <v/>
      </c>
      <c r="CP74" s="16" t="str">
        <f t="shared" si="709"/>
        <v/>
      </c>
      <c r="CQ74" s="16" t="str">
        <f t="shared" si="710"/>
        <v/>
      </c>
      <c r="CR74" s="16" t="str">
        <f t="shared" si="711"/>
        <v/>
      </c>
      <c r="CS74" s="16" t="str">
        <f t="shared" si="712"/>
        <v/>
      </c>
      <c r="CT74" s="16" t="str">
        <f t="shared" si="713"/>
        <v/>
      </c>
      <c r="CV74" s="16" t="str">
        <f t="shared" si="714"/>
        <v/>
      </c>
      <c r="CW74" s="16" t="str">
        <f t="shared" si="715"/>
        <v/>
      </c>
      <c r="CX74" s="16" t="str">
        <f t="shared" si="716"/>
        <v/>
      </c>
      <c r="CY74" s="16" t="str">
        <f t="shared" si="717"/>
        <v/>
      </c>
      <c r="CZ74" s="16" t="str">
        <f t="shared" si="718"/>
        <v/>
      </c>
      <c r="DB74" s="16">
        <f t="shared" si="719"/>
        <v>44</v>
      </c>
      <c r="DC74" s="16" t="str">
        <f t="shared" si="720"/>
        <v/>
      </c>
      <c r="DD74" s="16" t="str">
        <f t="shared" si="721"/>
        <v/>
      </c>
      <c r="DE74" s="16" t="str">
        <f t="shared" si="722"/>
        <v/>
      </c>
      <c r="DF74" s="16" t="str">
        <f t="shared" si="723"/>
        <v/>
      </c>
      <c r="DH74" s="16" t="str">
        <f t="shared" si="724"/>
        <v/>
      </c>
      <c r="DI74" s="16" t="str">
        <f t="shared" si="725"/>
        <v/>
      </c>
      <c r="DJ74" s="16" t="str">
        <f t="shared" si="726"/>
        <v/>
      </c>
      <c r="DK74" s="16" t="str">
        <f t="shared" si="727"/>
        <v/>
      </c>
      <c r="DL74" s="16" t="str">
        <f t="shared" si="728"/>
        <v/>
      </c>
      <c r="DN74" s="16" t="str">
        <f t="shared" si="729"/>
        <v/>
      </c>
      <c r="DO74" s="16" t="str">
        <f t="shared" si="730"/>
        <v/>
      </c>
      <c r="DP74" s="16" t="str">
        <f t="shared" si="731"/>
        <v/>
      </c>
      <c r="DQ74" s="16" t="str">
        <f t="shared" si="732"/>
        <v/>
      </c>
      <c r="DR74" s="16" t="str">
        <f t="shared" si="733"/>
        <v/>
      </c>
    </row>
    <row r="75" spans="2:122" ht="16" thickBot="1" x14ac:dyDescent="0.25">
      <c r="B75" s="15"/>
      <c r="C75" s="53" t="s">
        <v>81</v>
      </c>
      <c r="D75" s="61"/>
      <c r="E75" s="54"/>
      <c r="F75" s="53">
        <v>28</v>
      </c>
      <c r="G75" s="54"/>
      <c r="H75" s="53" t="s">
        <v>38</v>
      </c>
      <c r="I75" s="54"/>
      <c r="J75" s="62">
        <v>3.77</v>
      </c>
      <c r="K75" s="63"/>
      <c r="L75" s="62">
        <v>0.2</v>
      </c>
      <c r="M75" s="63"/>
      <c r="N75" s="62">
        <v>0.2</v>
      </c>
      <c r="O75" s="63"/>
      <c r="P75" s="62"/>
      <c r="Q75" s="63"/>
      <c r="R75" s="62"/>
      <c r="S75" s="63"/>
      <c r="T75" s="62"/>
      <c r="U75" s="63"/>
      <c r="V75" s="50">
        <f t="shared" ref="V75" si="740">SUM(J75:U75)</f>
        <v>4.17</v>
      </c>
      <c r="W75" s="51"/>
      <c r="X75" s="52"/>
      <c r="Y75" s="53">
        <v>22</v>
      </c>
      <c r="Z75" s="54"/>
      <c r="AA75" s="55">
        <f t="shared" si="678"/>
        <v>4.8330000000000002</v>
      </c>
      <c r="AB75" s="56"/>
      <c r="AC75" s="57"/>
      <c r="AD75" s="58">
        <f t="shared" si="679"/>
        <v>443.37941999999998</v>
      </c>
      <c r="AE75" s="59"/>
      <c r="AF75" s="59"/>
      <c r="AG75" s="60"/>
      <c r="AH75" s="12"/>
      <c r="AI75" s="13"/>
      <c r="AK75" s="20" t="str">
        <f t="shared" si="680"/>
        <v>Bottom bar 3</v>
      </c>
      <c r="AL75" s="21">
        <f>QUOTIENT(AO75,V75)</f>
        <v>2</v>
      </c>
      <c r="AM75" s="22">
        <f>CEILING(Y75/AL75,1)</f>
        <v>11</v>
      </c>
      <c r="AN75" s="21">
        <f t="shared" si="681"/>
        <v>28</v>
      </c>
      <c r="AO75" s="23">
        <f>IF(AND(BV75=BQ75,V75&lt;=6),6,IF(BV75=BR75,7.5,IF(BV75=BS75,9,IF(BV75=BT75,10.5,IF(BV75=BP75,12,"N/A")))))</f>
        <v>9</v>
      </c>
      <c r="AP75" s="24">
        <f>AO75*AM75*AA75</f>
        <v>478.46700000000004</v>
      </c>
      <c r="AQ75" s="24">
        <f t="shared" si="682"/>
        <v>35.087580000000059</v>
      </c>
      <c r="AR75" s="25"/>
      <c r="AS75" s="25"/>
      <c r="AT75" s="25"/>
      <c r="AU75" s="25"/>
      <c r="AV75" s="25"/>
      <c r="AW75" s="25"/>
      <c r="AX75" s="25"/>
      <c r="AY75" s="25"/>
      <c r="AZ75" s="25"/>
      <c r="BJ75" s="16">
        <f t="shared" si="683"/>
        <v>11</v>
      </c>
      <c r="BK75" s="16">
        <f t="shared" si="684"/>
        <v>22</v>
      </c>
      <c r="BL75" s="16">
        <f t="shared" si="685"/>
        <v>22</v>
      </c>
      <c r="BM75" s="16">
        <f t="shared" si="686"/>
        <v>11</v>
      </c>
      <c r="BN75" s="16">
        <f t="shared" si="687"/>
        <v>11</v>
      </c>
      <c r="BO75" s="16"/>
      <c r="BP75" s="16">
        <f t="shared" si="688"/>
        <v>40.260000000000005</v>
      </c>
      <c r="BQ75" s="16">
        <f t="shared" si="689"/>
        <v>40.260000000000005</v>
      </c>
      <c r="BR75" s="16">
        <f t="shared" si="690"/>
        <v>73.260000000000005</v>
      </c>
      <c r="BS75" s="16">
        <f t="shared" si="691"/>
        <v>7.2600000000000051</v>
      </c>
      <c r="BT75" s="16">
        <f t="shared" si="692"/>
        <v>23.760000000000005</v>
      </c>
      <c r="BU75" s="16"/>
      <c r="BV75" s="16">
        <f t="shared" si="693"/>
        <v>7.2600000000000051</v>
      </c>
      <c r="BX75" s="16" t="str">
        <f t="shared" si="694"/>
        <v/>
      </c>
      <c r="BY75" s="16" t="str">
        <f t="shared" si="695"/>
        <v/>
      </c>
      <c r="BZ75" s="16" t="str">
        <f t="shared" si="696"/>
        <v/>
      </c>
      <c r="CA75" s="16" t="str">
        <f t="shared" si="697"/>
        <v/>
      </c>
      <c r="CB75" s="16" t="str">
        <f t="shared" si="698"/>
        <v/>
      </c>
      <c r="CD75" s="16" t="str">
        <f t="shared" si="699"/>
        <v/>
      </c>
      <c r="CE75" s="16" t="str">
        <f t="shared" si="700"/>
        <v/>
      </c>
      <c r="CF75" s="16" t="str">
        <f t="shared" si="701"/>
        <v/>
      </c>
      <c r="CG75" s="16" t="str">
        <f t="shared" si="702"/>
        <v/>
      </c>
      <c r="CH75" s="16" t="str">
        <f t="shared" si="703"/>
        <v/>
      </c>
      <c r="CJ75" s="16" t="str">
        <f t="shared" si="704"/>
        <v/>
      </c>
      <c r="CK75" s="16" t="str">
        <f t="shared" si="705"/>
        <v/>
      </c>
      <c r="CL75" s="16" t="str">
        <f t="shared" si="706"/>
        <v/>
      </c>
      <c r="CM75" s="16" t="str">
        <f t="shared" si="707"/>
        <v/>
      </c>
      <c r="CN75" s="16" t="str">
        <f t="shared" si="708"/>
        <v/>
      </c>
      <c r="CP75" s="16" t="str">
        <f t="shared" si="709"/>
        <v/>
      </c>
      <c r="CQ75" s="16" t="str">
        <f t="shared" si="710"/>
        <v/>
      </c>
      <c r="CR75" s="16" t="str">
        <f t="shared" si="711"/>
        <v/>
      </c>
      <c r="CS75" s="16" t="str">
        <f t="shared" si="712"/>
        <v/>
      </c>
      <c r="CT75" s="16" t="str">
        <f t="shared" si="713"/>
        <v/>
      </c>
      <c r="CV75" s="16" t="str">
        <f t="shared" si="714"/>
        <v/>
      </c>
      <c r="CW75" s="16" t="str">
        <f t="shared" si="715"/>
        <v/>
      </c>
      <c r="CX75" s="16" t="str">
        <f t="shared" si="716"/>
        <v/>
      </c>
      <c r="CY75" s="16" t="str">
        <f t="shared" si="717"/>
        <v/>
      </c>
      <c r="CZ75" s="16" t="str">
        <f t="shared" si="718"/>
        <v/>
      </c>
      <c r="DB75" s="16" t="str">
        <f t="shared" si="719"/>
        <v/>
      </c>
      <c r="DC75" s="16" t="str">
        <f t="shared" si="720"/>
        <v/>
      </c>
      <c r="DD75" s="16">
        <f t="shared" si="721"/>
        <v>11</v>
      </c>
      <c r="DE75" s="16" t="str">
        <f t="shared" si="722"/>
        <v/>
      </c>
      <c r="DF75" s="16" t="str">
        <f t="shared" si="723"/>
        <v/>
      </c>
      <c r="DH75" s="16" t="str">
        <f t="shared" si="724"/>
        <v/>
      </c>
      <c r="DI75" s="16" t="str">
        <f t="shared" si="725"/>
        <v/>
      </c>
      <c r="DJ75" s="16" t="str">
        <f t="shared" si="726"/>
        <v/>
      </c>
      <c r="DK75" s="16" t="str">
        <f t="shared" si="727"/>
        <v/>
      </c>
      <c r="DL75" s="16" t="str">
        <f t="shared" si="728"/>
        <v/>
      </c>
      <c r="DN75" s="16" t="str">
        <f t="shared" si="729"/>
        <v/>
      </c>
      <c r="DO75" s="16" t="str">
        <f t="shared" si="730"/>
        <v/>
      </c>
      <c r="DP75" s="16" t="str">
        <f t="shared" si="731"/>
        <v/>
      </c>
      <c r="DQ75" s="16" t="str">
        <f t="shared" si="732"/>
        <v/>
      </c>
      <c r="DR75" s="16" t="str">
        <f t="shared" si="733"/>
        <v/>
      </c>
    </row>
    <row r="76" spans="2:122" ht="16" thickTop="1" x14ac:dyDescent="0.2">
      <c r="B76" s="15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43" t="s">
        <v>13</v>
      </c>
      <c r="Y76" s="43"/>
      <c r="Z76" s="43"/>
      <c r="AA76" s="43"/>
      <c r="AB76" s="44"/>
      <c r="AC76" s="45">
        <f>SUM(AD69:AG75)</f>
        <v>9693.5456399999985</v>
      </c>
      <c r="AD76" s="46"/>
      <c r="AE76" s="46"/>
      <c r="AF76" s="46"/>
      <c r="AG76" s="47"/>
      <c r="AH76" s="26" t="s">
        <v>10</v>
      </c>
      <c r="AI76" s="13"/>
      <c r="AK76" s="27" t="s">
        <v>21</v>
      </c>
      <c r="AL76" s="28">
        <f>AP76-AC76</f>
        <v>292.85286000000269</v>
      </c>
      <c r="AM76" s="29">
        <f>AL76/AP76</f>
        <v>2.93251726335578E-2</v>
      </c>
      <c r="AN76" s="48" t="s">
        <v>20</v>
      </c>
      <c r="AO76" s="48"/>
      <c r="AP76" s="30">
        <f>SUM(AP69:AP75)</f>
        <v>9986.3985000000011</v>
      </c>
      <c r="AQ76" s="26" t="s">
        <v>10</v>
      </c>
      <c r="AR76" s="26"/>
      <c r="AS76" s="26"/>
      <c r="AT76" s="26"/>
      <c r="AU76" s="26"/>
      <c r="AV76" s="26"/>
      <c r="AW76" s="26"/>
      <c r="AX76" s="26"/>
      <c r="AY76" s="26"/>
      <c r="AZ76" s="26"/>
    </row>
    <row r="77" spans="2:122" x14ac:dyDescent="0.2">
      <c r="B77" s="15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3"/>
    </row>
    <row r="78" spans="2:122" x14ac:dyDescent="0.2">
      <c r="B78" s="15"/>
      <c r="C78" s="11" t="s">
        <v>39</v>
      </c>
      <c r="D78" s="11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3"/>
      <c r="AM78" s="31"/>
    </row>
    <row r="79" spans="2:122" x14ac:dyDescent="0.2">
      <c r="B79" s="15"/>
      <c r="C79" s="12" t="s">
        <v>40</v>
      </c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3"/>
      <c r="AM79" s="31"/>
    </row>
    <row r="80" spans="2:122" ht="15" customHeight="1" thickBot="1" x14ac:dyDescent="0.25">
      <c r="B80" s="32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4"/>
    </row>
    <row r="81" spans="2:35" ht="15" customHeight="1" x14ac:dyDescent="0.2">
      <c r="B81" s="15" t="s">
        <v>0</v>
      </c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3"/>
    </row>
    <row r="82" spans="2:35" ht="15" customHeight="1" x14ac:dyDescent="0.2">
      <c r="B82" s="15"/>
      <c r="C82" s="12"/>
      <c r="D82" s="16"/>
      <c r="E82" s="16"/>
      <c r="F82" s="16"/>
      <c r="G82" s="16"/>
      <c r="H82" s="16"/>
      <c r="K82" s="16"/>
      <c r="L82" s="16"/>
      <c r="M82" s="16"/>
      <c r="N82" s="16"/>
      <c r="P82" s="16"/>
      <c r="R82" s="31" t="s">
        <v>3</v>
      </c>
      <c r="S82" s="31"/>
      <c r="T82" s="31"/>
      <c r="U82" s="31"/>
      <c r="V82" s="12"/>
      <c r="AD82" s="12"/>
      <c r="AE82" s="12"/>
      <c r="AF82" s="12"/>
      <c r="AG82" s="12"/>
      <c r="AH82" s="12"/>
      <c r="AI82" s="13"/>
    </row>
    <row r="83" spans="2:35" ht="15" customHeight="1" x14ac:dyDescent="0.2">
      <c r="B83" s="15"/>
      <c r="C83" s="12"/>
      <c r="D83" s="16"/>
      <c r="E83" s="16"/>
      <c r="F83" s="16"/>
      <c r="G83" s="16"/>
      <c r="H83" s="64" t="s">
        <v>3</v>
      </c>
      <c r="I83" s="64"/>
      <c r="J83" s="64"/>
      <c r="K83" s="16"/>
      <c r="L83" s="16"/>
      <c r="M83" s="16"/>
      <c r="N83" s="16"/>
      <c r="P83" s="87" t="s">
        <v>2</v>
      </c>
      <c r="Q83" s="88" t="s">
        <v>5</v>
      </c>
      <c r="R83" s="16" t="s">
        <v>5</v>
      </c>
      <c r="S83" s="16"/>
      <c r="T83" s="64" t="s">
        <v>4</v>
      </c>
      <c r="U83" s="16"/>
      <c r="V83" s="12"/>
      <c r="AD83" s="12"/>
      <c r="AE83" s="12"/>
      <c r="AF83" s="12"/>
      <c r="AG83" s="12"/>
      <c r="AH83" s="12"/>
      <c r="AI83" s="13"/>
    </row>
    <row r="84" spans="2:35" ht="15" customHeight="1" x14ac:dyDescent="0.2">
      <c r="B84" s="15"/>
      <c r="M84" s="12"/>
      <c r="N84" s="16"/>
      <c r="P84" s="87"/>
      <c r="Q84" s="88"/>
      <c r="R84" s="16"/>
      <c r="S84" s="16"/>
      <c r="T84" s="64"/>
      <c r="U84" s="16"/>
      <c r="V84" s="12"/>
      <c r="AD84" s="12"/>
      <c r="AE84" s="12"/>
      <c r="AF84" s="12"/>
      <c r="AG84" s="12"/>
      <c r="AH84" s="12"/>
      <c r="AI84" s="13"/>
    </row>
    <row r="85" spans="2:35" ht="15" customHeight="1" x14ac:dyDescent="0.2">
      <c r="B85" s="15"/>
      <c r="C85" s="12"/>
      <c r="D85" s="16"/>
      <c r="E85" s="16"/>
      <c r="F85" s="16"/>
      <c r="G85" s="16"/>
      <c r="H85" s="16"/>
      <c r="K85" s="16"/>
      <c r="M85" s="16" t="s">
        <v>1</v>
      </c>
      <c r="N85" s="16"/>
      <c r="P85" s="16"/>
      <c r="Q85" s="16"/>
      <c r="R85" s="16" t="s">
        <v>1</v>
      </c>
      <c r="S85" s="16"/>
      <c r="T85" s="16"/>
      <c r="U85" s="16"/>
      <c r="V85" s="12"/>
      <c r="AE85" s="12"/>
      <c r="AF85" s="12"/>
      <c r="AG85" s="12"/>
      <c r="AH85" s="12"/>
      <c r="AI85" s="13"/>
    </row>
    <row r="86" spans="2:35" ht="15" customHeight="1" x14ac:dyDescent="0.2">
      <c r="B86" s="15"/>
      <c r="C86" s="12"/>
      <c r="D86" s="16"/>
      <c r="E86" s="16"/>
      <c r="F86" s="16"/>
      <c r="G86" s="16"/>
      <c r="H86" s="64" t="s">
        <v>3</v>
      </c>
      <c r="I86" s="64"/>
      <c r="J86" s="64"/>
      <c r="K86" s="16"/>
      <c r="L86" s="16"/>
      <c r="M86" s="16"/>
      <c r="N86" s="16"/>
      <c r="P86" s="81" t="s">
        <v>4</v>
      </c>
      <c r="Q86" s="81"/>
      <c r="R86" s="64" t="s">
        <v>5</v>
      </c>
      <c r="S86" s="82" t="s">
        <v>2</v>
      </c>
      <c r="T86" s="82"/>
      <c r="U86" s="16"/>
      <c r="V86" s="12"/>
      <c r="W86" s="16"/>
      <c r="AE86" s="12"/>
      <c r="AF86" s="12"/>
      <c r="AG86" s="12"/>
      <c r="AH86" s="12"/>
      <c r="AI86" s="13"/>
    </row>
    <row r="87" spans="2:35" ht="15" customHeight="1" x14ac:dyDescent="0.2">
      <c r="B87" s="15"/>
      <c r="M87" s="12"/>
      <c r="N87" s="12"/>
      <c r="P87" s="12"/>
      <c r="Q87" s="36" t="s">
        <v>5</v>
      </c>
      <c r="R87" s="64"/>
      <c r="S87" s="16"/>
      <c r="T87" s="16"/>
      <c r="U87" s="16"/>
      <c r="V87" s="12"/>
      <c r="W87" s="12"/>
      <c r="AE87" s="12"/>
      <c r="AF87" s="12"/>
      <c r="AG87" s="12"/>
      <c r="AH87" s="12"/>
      <c r="AI87" s="13"/>
    </row>
    <row r="88" spans="2:35" ht="15" customHeight="1" x14ac:dyDescent="0.2">
      <c r="B88" s="15"/>
      <c r="C88" s="12"/>
      <c r="E88" s="35" t="s">
        <v>1</v>
      </c>
      <c r="F88" s="16"/>
      <c r="G88" s="16"/>
      <c r="H88" s="16"/>
      <c r="K88" s="16"/>
      <c r="M88" s="16" t="s">
        <v>2</v>
      </c>
      <c r="N88" s="12"/>
      <c r="P88" s="12"/>
      <c r="Q88" s="37" t="s">
        <v>3</v>
      </c>
      <c r="R88" s="12"/>
      <c r="S88" s="38" t="s">
        <v>1</v>
      </c>
      <c r="T88" s="12"/>
      <c r="U88" s="12"/>
      <c r="V88" s="12"/>
      <c r="W88" s="12"/>
      <c r="AD88" s="12"/>
      <c r="AE88" s="12"/>
      <c r="AF88" s="12"/>
      <c r="AG88" s="12"/>
      <c r="AH88" s="12"/>
      <c r="AI88" s="13"/>
    </row>
    <row r="89" spans="2:35" ht="15" customHeight="1" x14ac:dyDescent="0.2">
      <c r="B89" s="15"/>
      <c r="C89" s="12"/>
      <c r="D89" s="12"/>
      <c r="E89" s="12"/>
      <c r="F89" s="12"/>
      <c r="G89" s="12"/>
      <c r="H89" s="84" t="s">
        <v>3</v>
      </c>
      <c r="I89" s="84"/>
      <c r="J89" s="84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3"/>
    </row>
    <row r="90" spans="2:35" ht="15" customHeight="1" thickBot="1" x14ac:dyDescent="0.25"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1"/>
    </row>
    <row r="91" spans="2:35" ht="15" customHeight="1" x14ac:dyDescent="0.2"/>
    <row r="93" spans="2:35" x14ac:dyDescent="0.2">
      <c r="B93" s="42" t="s">
        <v>94</v>
      </c>
    </row>
    <row r="94" spans="2:35" x14ac:dyDescent="0.2">
      <c r="C94" t="s">
        <v>92</v>
      </c>
    </row>
    <row r="95" spans="2:35" x14ac:dyDescent="0.2">
      <c r="C95" t="s">
        <v>93</v>
      </c>
    </row>
  </sheetData>
  <sheetProtection algorithmName="SHA-512" hashValue="REb9JPFDERtAgX/Dk4c86MCDqoBo/WQ0ce/RFz9PGm4bRW4NgaR04ylt3Enq9hGUjdiY+/qiUCtleS5LbU7mng==" saltValue="4/mAico7k5m9cPjnuTaXew==" spinCount="100000" sheet="1" objects="1" scenarios="1"/>
  <mergeCells count="821">
    <mergeCell ref="V36:X36"/>
    <mergeCell ref="Y36:Z36"/>
    <mergeCell ref="AA36:AC36"/>
    <mergeCell ref="AD36:AG36"/>
    <mergeCell ref="C32:E32"/>
    <mergeCell ref="F32:G32"/>
    <mergeCell ref="H32:I32"/>
    <mergeCell ref="J32:K32"/>
    <mergeCell ref="L32:M32"/>
    <mergeCell ref="N32:O32"/>
    <mergeCell ref="P32:Q32"/>
    <mergeCell ref="R32:S32"/>
    <mergeCell ref="T32:U32"/>
    <mergeCell ref="V32:X32"/>
    <mergeCell ref="Y32:Z32"/>
    <mergeCell ref="AA32:AC32"/>
    <mergeCell ref="AD32:AG32"/>
    <mergeCell ref="C33:E33"/>
    <mergeCell ref="F33:G33"/>
    <mergeCell ref="H33:I33"/>
    <mergeCell ref="J33:K33"/>
    <mergeCell ref="L33:M33"/>
    <mergeCell ref="R36:S36"/>
    <mergeCell ref="N33:O33"/>
    <mergeCell ref="X37:AB37"/>
    <mergeCell ref="AC37:AG37"/>
    <mergeCell ref="AN37:AO37"/>
    <mergeCell ref="C30:E30"/>
    <mergeCell ref="F30:G30"/>
    <mergeCell ref="H30:I30"/>
    <mergeCell ref="J30:K30"/>
    <mergeCell ref="L30:M30"/>
    <mergeCell ref="N30:O30"/>
    <mergeCell ref="P30:Q30"/>
    <mergeCell ref="R30:S30"/>
    <mergeCell ref="T30:U30"/>
    <mergeCell ref="V30:X30"/>
    <mergeCell ref="Y30:Z30"/>
    <mergeCell ref="AA30:AC30"/>
    <mergeCell ref="AD30:AG30"/>
    <mergeCell ref="C36:E36"/>
    <mergeCell ref="F36:G36"/>
    <mergeCell ref="H36:I36"/>
    <mergeCell ref="J36:K36"/>
    <mergeCell ref="L36:M36"/>
    <mergeCell ref="N36:O36"/>
    <mergeCell ref="P36:Q36"/>
    <mergeCell ref="T36:U36"/>
    <mergeCell ref="V31:X31"/>
    <mergeCell ref="Y31:Z31"/>
    <mergeCell ref="AA31:AC31"/>
    <mergeCell ref="AD31:AG31"/>
    <mergeCell ref="C35:E35"/>
    <mergeCell ref="F35:G35"/>
    <mergeCell ref="H35:I35"/>
    <mergeCell ref="J35:K35"/>
    <mergeCell ref="L35:M35"/>
    <mergeCell ref="N35:O35"/>
    <mergeCell ref="P35:Q35"/>
    <mergeCell ref="R35:S35"/>
    <mergeCell ref="T35:U35"/>
    <mergeCell ref="V35:X35"/>
    <mergeCell ref="Y35:Z35"/>
    <mergeCell ref="AA35:AC35"/>
    <mergeCell ref="AD35:AG35"/>
    <mergeCell ref="P33:Q33"/>
    <mergeCell ref="R33:S33"/>
    <mergeCell ref="T33:U33"/>
    <mergeCell ref="V33:X33"/>
    <mergeCell ref="Y33:Z33"/>
    <mergeCell ref="AA33:AC33"/>
    <mergeCell ref="AD33:AG33"/>
    <mergeCell ref="C31:E31"/>
    <mergeCell ref="F31:G31"/>
    <mergeCell ref="H31:I31"/>
    <mergeCell ref="J31:K31"/>
    <mergeCell ref="L31:M31"/>
    <mergeCell ref="N31:O31"/>
    <mergeCell ref="P31:Q31"/>
    <mergeCell ref="R31:S31"/>
    <mergeCell ref="T31:U31"/>
    <mergeCell ref="V29:X29"/>
    <mergeCell ref="Y29:Z29"/>
    <mergeCell ref="AA29:AC29"/>
    <mergeCell ref="AD29:AG29"/>
    <mergeCell ref="C34:E34"/>
    <mergeCell ref="F34:G34"/>
    <mergeCell ref="H34:I34"/>
    <mergeCell ref="J34:K34"/>
    <mergeCell ref="L34:M34"/>
    <mergeCell ref="N34:O34"/>
    <mergeCell ref="P34:Q34"/>
    <mergeCell ref="R34:S34"/>
    <mergeCell ref="T34:U34"/>
    <mergeCell ref="V34:X34"/>
    <mergeCell ref="Y34:Z34"/>
    <mergeCell ref="AA34:AC34"/>
    <mergeCell ref="AD34:AG34"/>
    <mergeCell ref="C29:E29"/>
    <mergeCell ref="F29:G29"/>
    <mergeCell ref="H29:I29"/>
    <mergeCell ref="J29:K29"/>
    <mergeCell ref="L29:M29"/>
    <mergeCell ref="N29:O29"/>
    <mergeCell ref="P29:Q29"/>
    <mergeCell ref="R29:S29"/>
    <mergeCell ref="T29:U29"/>
    <mergeCell ref="V27:X27"/>
    <mergeCell ref="Y27:Z27"/>
    <mergeCell ref="AA27:AC27"/>
    <mergeCell ref="AD27:AG27"/>
    <mergeCell ref="C28:E28"/>
    <mergeCell ref="F28:G28"/>
    <mergeCell ref="H28:I28"/>
    <mergeCell ref="J28:K28"/>
    <mergeCell ref="L28:M28"/>
    <mergeCell ref="N28:O28"/>
    <mergeCell ref="P28:Q28"/>
    <mergeCell ref="R28:S28"/>
    <mergeCell ref="T28:U28"/>
    <mergeCell ref="V28:X28"/>
    <mergeCell ref="Y28:Z28"/>
    <mergeCell ref="AA28:AC28"/>
    <mergeCell ref="AD28:AG28"/>
    <mergeCell ref="C27:E27"/>
    <mergeCell ref="F27:G27"/>
    <mergeCell ref="H27:I27"/>
    <mergeCell ref="J27:K27"/>
    <mergeCell ref="L27:M27"/>
    <mergeCell ref="N27:O27"/>
    <mergeCell ref="P27:Q27"/>
    <mergeCell ref="R27:S27"/>
    <mergeCell ref="T27:U27"/>
    <mergeCell ref="CD25:CH25"/>
    <mergeCell ref="CJ25:CN25"/>
    <mergeCell ref="CP25:CT25"/>
    <mergeCell ref="CV25:CZ25"/>
    <mergeCell ref="DB25:DF25"/>
    <mergeCell ref="DH25:DL25"/>
    <mergeCell ref="DN25:DR25"/>
    <mergeCell ref="J26:K26"/>
    <mergeCell ref="L26:M26"/>
    <mergeCell ref="N26:O26"/>
    <mergeCell ref="P26:Q26"/>
    <mergeCell ref="R26:S26"/>
    <mergeCell ref="T26:U26"/>
    <mergeCell ref="C25:E26"/>
    <mergeCell ref="F25:G26"/>
    <mergeCell ref="H25:I26"/>
    <mergeCell ref="J25:U25"/>
    <mergeCell ref="V25:X26"/>
    <mergeCell ref="Y25:Z26"/>
    <mergeCell ref="AA25:AC26"/>
    <mergeCell ref="AD25:AG26"/>
    <mergeCell ref="BX25:CB25"/>
    <mergeCell ref="V22:X22"/>
    <mergeCell ref="Y22:Z22"/>
    <mergeCell ref="AA22:AC22"/>
    <mergeCell ref="AD22:AG22"/>
    <mergeCell ref="X23:AB23"/>
    <mergeCell ref="AC23:AG23"/>
    <mergeCell ref="AN23:AO23"/>
    <mergeCell ref="B24:E24"/>
    <mergeCell ref="AA24:AC24"/>
    <mergeCell ref="C22:E22"/>
    <mergeCell ref="F22:G22"/>
    <mergeCell ref="H22:I22"/>
    <mergeCell ref="J22:K22"/>
    <mergeCell ref="L22:M22"/>
    <mergeCell ref="N22:O22"/>
    <mergeCell ref="P22:Q22"/>
    <mergeCell ref="R22:S22"/>
    <mergeCell ref="T22:U22"/>
    <mergeCell ref="Y21:Z21"/>
    <mergeCell ref="AA21:AC21"/>
    <mergeCell ref="AD21:AG21"/>
    <mergeCell ref="C20:E20"/>
    <mergeCell ref="F20:G20"/>
    <mergeCell ref="H20:I20"/>
    <mergeCell ref="J20:K20"/>
    <mergeCell ref="L20:M20"/>
    <mergeCell ref="N20:O20"/>
    <mergeCell ref="P20:Q20"/>
    <mergeCell ref="R20:S20"/>
    <mergeCell ref="T20:U20"/>
    <mergeCell ref="C21:E21"/>
    <mergeCell ref="F21:G21"/>
    <mergeCell ref="H21:I21"/>
    <mergeCell ref="J21:K21"/>
    <mergeCell ref="L21:M21"/>
    <mergeCell ref="N21:O21"/>
    <mergeCell ref="P21:Q21"/>
    <mergeCell ref="R21:S21"/>
    <mergeCell ref="T21:U21"/>
    <mergeCell ref="C19:E19"/>
    <mergeCell ref="F19:G19"/>
    <mergeCell ref="H19:I19"/>
    <mergeCell ref="J19:K19"/>
    <mergeCell ref="L19:M19"/>
    <mergeCell ref="N19:O19"/>
    <mergeCell ref="P19:Q19"/>
    <mergeCell ref="R19:S19"/>
    <mergeCell ref="T19:U19"/>
    <mergeCell ref="C18:E18"/>
    <mergeCell ref="F18:G18"/>
    <mergeCell ref="H18:I18"/>
    <mergeCell ref="J18:K18"/>
    <mergeCell ref="L18:M18"/>
    <mergeCell ref="N18:O18"/>
    <mergeCell ref="P18:Q18"/>
    <mergeCell ref="R18:S18"/>
    <mergeCell ref="T18:U18"/>
    <mergeCell ref="BX15:CB15"/>
    <mergeCell ref="CD15:CH15"/>
    <mergeCell ref="CJ15:CN15"/>
    <mergeCell ref="CP15:CT15"/>
    <mergeCell ref="CV15:CZ15"/>
    <mergeCell ref="DB15:DF15"/>
    <mergeCell ref="DH15:DL15"/>
    <mergeCell ref="DN15:DR15"/>
    <mergeCell ref="C17:E17"/>
    <mergeCell ref="F17:G17"/>
    <mergeCell ref="H17:I17"/>
    <mergeCell ref="J17:K17"/>
    <mergeCell ref="L17:M17"/>
    <mergeCell ref="N17:O17"/>
    <mergeCell ref="P17:Q17"/>
    <mergeCell ref="R17:S17"/>
    <mergeCell ref="T17:U17"/>
    <mergeCell ref="V17:X17"/>
    <mergeCell ref="Y17:Z17"/>
    <mergeCell ref="AA17:AC17"/>
    <mergeCell ref="AD17:AG17"/>
    <mergeCell ref="AD15:AG16"/>
    <mergeCell ref="B3:AI3"/>
    <mergeCell ref="B4:E4"/>
    <mergeCell ref="C5:E6"/>
    <mergeCell ref="F5:G6"/>
    <mergeCell ref="H5:I6"/>
    <mergeCell ref="J5:U5"/>
    <mergeCell ref="V5:X6"/>
    <mergeCell ref="Y5:Z6"/>
    <mergeCell ref="AA5:AC6"/>
    <mergeCell ref="T4:AG4"/>
    <mergeCell ref="DB5:DF5"/>
    <mergeCell ref="DH5:DL5"/>
    <mergeCell ref="DN5:DR5"/>
    <mergeCell ref="J6:K6"/>
    <mergeCell ref="L6:M6"/>
    <mergeCell ref="N6:O6"/>
    <mergeCell ref="P6:Q6"/>
    <mergeCell ref="R6:S6"/>
    <mergeCell ref="T6:U6"/>
    <mergeCell ref="AD5:AG6"/>
    <mergeCell ref="BX5:CB5"/>
    <mergeCell ref="CD5:CH5"/>
    <mergeCell ref="CJ5:CN5"/>
    <mergeCell ref="CP5:CT5"/>
    <mergeCell ref="CV5:CZ5"/>
    <mergeCell ref="AD7:AG7"/>
    <mergeCell ref="C8:E8"/>
    <mergeCell ref="F8:G8"/>
    <mergeCell ref="H8:I8"/>
    <mergeCell ref="J8:K8"/>
    <mergeCell ref="L8:M8"/>
    <mergeCell ref="N8:O8"/>
    <mergeCell ref="P8:Q8"/>
    <mergeCell ref="R8:S8"/>
    <mergeCell ref="T8:U8"/>
    <mergeCell ref="P7:Q7"/>
    <mergeCell ref="R7:S7"/>
    <mergeCell ref="T7:U7"/>
    <mergeCell ref="V7:X7"/>
    <mergeCell ref="Y7:Z7"/>
    <mergeCell ref="AA7:AC7"/>
    <mergeCell ref="C7:E7"/>
    <mergeCell ref="F7:G7"/>
    <mergeCell ref="H7:I7"/>
    <mergeCell ref="J7:K7"/>
    <mergeCell ref="L7:M7"/>
    <mergeCell ref="N7:O7"/>
    <mergeCell ref="V8:X8"/>
    <mergeCell ref="Y8:Z8"/>
    <mergeCell ref="AA8:AC8"/>
    <mergeCell ref="AD8:AG8"/>
    <mergeCell ref="C9:E9"/>
    <mergeCell ref="F9:G9"/>
    <mergeCell ref="H9:I9"/>
    <mergeCell ref="J9:K9"/>
    <mergeCell ref="L9:M9"/>
    <mergeCell ref="N9:O9"/>
    <mergeCell ref="AD9:AG9"/>
    <mergeCell ref="P9:Q9"/>
    <mergeCell ref="R9:S9"/>
    <mergeCell ref="T9:U9"/>
    <mergeCell ref="V9:X9"/>
    <mergeCell ref="Y9:Z9"/>
    <mergeCell ref="AA9:AC9"/>
    <mergeCell ref="C10:E10"/>
    <mergeCell ref="F10:G10"/>
    <mergeCell ref="H10:I10"/>
    <mergeCell ref="J10:K10"/>
    <mergeCell ref="L10:M10"/>
    <mergeCell ref="N10:O10"/>
    <mergeCell ref="P10:Q10"/>
    <mergeCell ref="R10:S10"/>
    <mergeCell ref="T10:U10"/>
    <mergeCell ref="C11:E11"/>
    <mergeCell ref="F11:G11"/>
    <mergeCell ref="H11:I11"/>
    <mergeCell ref="J11:K11"/>
    <mergeCell ref="L11:M11"/>
    <mergeCell ref="N11:O11"/>
    <mergeCell ref="AD11:AG11"/>
    <mergeCell ref="P11:Q11"/>
    <mergeCell ref="R11:S11"/>
    <mergeCell ref="T11:U11"/>
    <mergeCell ref="V11:X11"/>
    <mergeCell ref="Y11:Z11"/>
    <mergeCell ref="AA11:AC11"/>
    <mergeCell ref="C12:E12"/>
    <mergeCell ref="F12:G12"/>
    <mergeCell ref="H12:I12"/>
    <mergeCell ref="J12:K12"/>
    <mergeCell ref="L12:M12"/>
    <mergeCell ref="N12:O12"/>
    <mergeCell ref="P12:Q12"/>
    <mergeCell ref="R12:S12"/>
    <mergeCell ref="T12:U12"/>
    <mergeCell ref="B14:E14"/>
    <mergeCell ref="C15:E16"/>
    <mergeCell ref="F15:G16"/>
    <mergeCell ref="H15:I16"/>
    <mergeCell ref="J15:U15"/>
    <mergeCell ref="J16:K16"/>
    <mergeCell ref="L16:M16"/>
    <mergeCell ref="N16:O16"/>
    <mergeCell ref="P16:Q16"/>
    <mergeCell ref="R16:S16"/>
    <mergeCell ref="T16:U16"/>
    <mergeCell ref="H89:J89"/>
    <mergeCell ref="AS14:AS18"/>
    <mergeCell ref="AN13:AO13"/>
    <mergeCell ref="AS2:AS3"/>
    <mergeCell ref="AT2:AT3"/>
    <mergeCell ref="AU2:AU3"/>
    <mergeCell ref="H83:J83"/>
    <mergeCell ref="P83:P84"/>
    <mergeCell ref="Q83:Q84"/>
    <mergeCell ref="T83:T84"/>
    <mergeCell ref="AS4:AS8"/>
    <mergeCell ref="H86:J86"/>
    <mergeCell ref="X13:AB13"/>
    <mergeCell ref="AC13:AG13"/>
    <mergeCell ref="V18:X18"/>
    <mergeCell ref="Y18:Z18"/>
    <mergeCell ref="AA18:AC18"/>
    <mergeCell ref="AD18:AG18"/>
    <mergeCell ref="V19:X19"/>
    <mergeCell ref="Y19:Z19"/>
    <mergeCell ref="AA19:AC19"/>
    <mergeCell ref="AD19:AG19"/>
    <mergeCell ref="V20:X20"/>
    <mergeCell ref="Y20:Z20"/>
    <mergeCell ref="AS19:AS23"/>
    <mergeCell ref="AS24:AS28"/>
    <mergeCell ref="AS29:AS33"/>
    <mergeCell ref="AS34:AS38"/>
    <mergeCell ref="AS39:AS43"/>
    <mergeCell ref="P86:Q86"/>
    <mergeCell ref="R86:R87"/>
    <mergeCell ref="S86:T86"/>
    <mergeCell ref="AS9:AS13"/>
    <mergeCell ref="AA14:AC14"/>
    <mergeCell ref="V15:X16"/>
    <mergeCell ref="Y15:Z16"/>
    <mergeCell ref="AA15:AC16"/>
    <mergeCell ref="V12:X12"/>
    <mergeCell ref="Y12:Z12"/>
    <mergeCell ref="AA12:AC12"/>
    <mergeCell ref="AD12:AG12"/>
    <mergeCell ref="V10:X10"/>
    <mergeCell ref="Y10:Z10"/>
    <mergeCell ref="AA10:AC10"/>
    <mergeCell ref="AD10:AG10"/>
    <mergeCell ref="AA20:AC20"/>
    <mergeCell ref="AD20:AG20"/>
    <mergeCell ref="V21:X21"/>
    <mergeCell ref="DH39:DL39"/>
    <mergeCell ref="DN39:DR39"/>
    <mergeCell ref="B38:E38"/>
    <mergeCell ref="AA38:AC38"/>
    <mergeCell ref="C39:E40"/>
    <mergeCell ref="F39:G40"/>
    <mergeCell ref="H39:I40"/>
    <mergeCell ref="J39:U39"/>
    <mergeCell ref="V39:X40"/>
    <mergeCell ref="Y39:Z40"/>
    <mergeCell ref="AA39:AC40"/>
    <mergeCell ref="J40:K40"/>
    <mergeCell ref="L40:M40"/>
    <mergeCell ref="N40:O40"/>
    <mergeCell ref="P40:Q40"/>
    <mergeCell ref="R40:S40"/>
    <mergeCell ref="T40:U40"/>
    <mergeCell ref="AD39:AG40"/>
    <mergeCell ref="BX39:CB39"/>
    <mergeCell ref="CD39:CH39"/>
    <mergeCell ref="CJ39:CN39"/>
    <mergeCell ref="CP39:CT39"/>
    <mergeCell ref="CV39:CZ39"/>
    <mergeCell ref="DB39:DF39"/>
    <mergeCell ref="AA41:AC41"/>
    <mergeCell ref="AD41:AG41"/>
    <mergeCell ref="V42:X42"/>
    <mergeCell ref="Y42:Z42"/>
    <mergeCell ref="AA42:AC42"/>
    <mergeCell ref="AD42:AG42"/>
    <mergeCell ref="C41:E41"/>
    <mergeCell ref="F41:G41"/>
    <mergeCell ref="H41:I41"/>
    <mergeCell ref="J41:K41"/>
    <mergeCell ref="L41:M41"/>
    <mergeCell ref="N41:O41"/>
    <mergeCell ref="P41:Q41"/>
    <mergeCell ref="C42:E42"/>
    <mergeCell ref="F42:G42"/>
    <mergeCell ref="H42:I42"/>
    <mergeCell ref="J42:K42"/>
    <mergeCell ref="L42:M42"/>
    <mergeCell ref="N42:O42"/>
    <mergeCell ref="P42:Q42"/>
    <mergeCell ref="R42:S42"/>
    <mergeCell ref="T42:U42"/>
    <mergeCell ref="C43:E43"/>
    <mergeCell ref="F43:G43"/>
    <mergeCell ref="H43:I43"/>
    <mergeCell ref="J43:K43"/>
    <mergeCell ref="L43:M43"/>
    <mergeCell ref="N43:O43"/>
    <mergeCell ref="P43:Q43"/>
    <mergeCell ref="R43:S43"/>
    <mergeCell ref="V41:X41"/>
    <mergeCell ref="C44:E44"/>
    <mergeCell ref="F44:G44"/>
    <mergeCell ref="H44:I44"/>
    <mergeCell ref="J44:K44"/>
    <mergeCell ref="L44:M44"/>
    <mergeCell ref="N44:O44"/>
    <mergeCell ref="P44:Q44"/>
    <mergeCell ref="R44:S44"/>
    <mergeCell ref="T44:U44"/>
    <mergeCell ref="J45:K45"/>
    <mergeCell ref="L45:M45"/>
    <mergeCell ref="N45:O45"/>
    <mergeCell ref="P45:Q45"/>
    <mergeCell ref="R45:S45"/>
    <mergeCell ref="T45:U45"/>
    <mergeCell ref="V43:X43"/>
    <mergeCell ref="Y43:Z43"/>
    <mergeCell ref="R41:S41"/>
    <mergeCell ref="T41:U41"/>
    <mergeCell ref="V44:X44"/>
    <mergeCell ref="Y44:Z44"/>
    <mergeCell ref="Y41:Z41"/>
    <mergeCell ref="AA43:AC43"/>
    <mergeCell ref="N47:O47"/>
    <mergeCell ref="P47:Q47"/>
    <mergeCell ref="R47:S47"/>
    <mergeCell ref="T47:U47"/>
    <mergeCell ref="V45:X45"/>
    <mergeCell ref="Y45:Z45"/>
    <mergeCell ref="AA45:AC45"/>
    <mergeCell ref="AD45:AG45"/>
    <mergeCell ref="V46:X46"/>
    <mergeCell ref="Y46:Z46"/>
    <mergeCell ref="AA46:AC46"/>
    <mergeCell ref="AD46:AG46"/>
    <mergeCell ref="T43:U43"/>
    <mergeCell ref="AD43:AG43"/>
    <mergeCell ref="AA44:AC44"/>
    <mergeCell ref="AD44:AG44"/>
    <mergeCell ref="C46:E46"/>
    <mergeCell ref="F46:G46"/>
    <mergeCell ref="H46:I46"/>
    <mergeCell ref="J46:K46"/>
    <mergeCell ref="L46:M46"/>
    <mergeCell ref="N46:O46"/>
    <mergeCell ref="P46:Q46"/>
    <mergeCell ref="R46:S46"/>
    <mergeCell ref="T46:U46"/>
    <mergeCell ref="C45:E45"/>
    <mergeCell ref="F45:G45"/>
    <mergeCell ref="H45:I45"/>
    <mergeCell ref="R49:S49"/>
    <mergeCell ref="T49:U49"/>
    <mergeCell ref="V47:X47"/>
    <mergeCell ref="Y47:Z47"/>
    <mergeCell ref="AA47:AC47"/>
    <mergeCell ref="AD47:AG47"/>
    <mergeCell ref="C48:E48"/>
    <mergeCell ref="F48:G48"/>
    <mergeCell ref="H48:I48"/>
    <mergeCell ref="J48:K48"/>
    <mergeCell ref="L48:M48"/>
    <mergeCell ref="N48:O48"/>
    <mergeCell ref="P48:Q48"/>
    <mergeCell ref="R48:S48"/>
    <mergeCell ref="T48:U48"/>
    <mergeCell ref="V48:X48"/>
    <mergeCell ref="Y48:Z48"/>
    <mergeCell ref="AA48:AC48"/>
    <mergeCell ref="AD48:AG48"/>
    <mergeCell ref="C47:E47"/>
    <mergeCell ref="F47:G47"/>
    <mergeCell ref="H47:I47"/>
    <mergeCell ref="J47:K47"/>
    <mergeCell ref="L47:M47"/>
    <mergeCell ref="V49:X49"/>
    <mergeCell ref="Y49:Z49"/>
    <mergeCell ref="AA49:AC49"/>
    <mergeCell ref="AD49:AG49"/>
    <mergeCell ref="C50:E50"/>
    <mergeCell ref="F50:G50"/>
    <mergeCell ref="H50:I50"/>
    <mergeCell ref="J50:K50"/>
    <mergeCell ref="L50:M50"/>
    <mergeCell ref="N50:O50"/>
    <mergeCell ref="P50:Q50"/>
    <mergeCell ref="R50:S50"/>
    <mergeCell ref="T50:U50"/>
    <mergeCell ref="V50:X50"/>
    <mergeCell ref="Y50:Z50"/>
    <mergeCell ref="AA50:AC50"/>
    <mergeCell ref="AD50:AG50"/>
    <mergeCell ref="C49:E49"/>
    <mergeCell ref="F49:G49"/>
    <mergeCell ref="H49:I49"/>
    <mergeCell ref="J49:K49"/>
    <mergeCell ref="L49:M49"/>
    <mergeCell ref="N49:O49"/>
    <mergeCell ref="P49:Q49"/>
    <mergeCell ref="B52:E52"/>
    <mergeCell ref="AA52:AC52"/>
    <mergeCell ref="C53:E54"/>
    <mergeCell ref="F53:G54"/>
    <mergeCell ref="H53:I54"/>
    <mergeCell ref="J53:U53"/>
    <mergeCell ref="V53:X54"/>
    <mergeCell ref="Y53:Z54"/>
    <mergeCell ref="AA53:AC54"/>
    <mergeCell ref="DN53:DR53"/>
    <mergeCell ref="J54:K54"/>
    <mergeCell ref="L54:M54"/>
    <mergeCell ref="N54:O54"/>
    <mergeCell ref="P54:Q54"/>
    <mergeCell ref="R54:S54"/>
    <mergeCell ref="T54:U54"/>
    <mergeCell ref="X51:AB51"/>
    <mergeCell ref="AC51:AG51"/>
    <mergeCell ref="AN51:AO51"/>
    <mergeCell ref="AD53:AG54"/>
    <mergeCell ref="BX53:CB53"/>
    <mergeCell ref="CD53:CH53"/>
    <mergeCell ref="CJ53:CN53"/>
    <mergeCell ref="CP53:CT53"/>
    <mergeCell ref="CV53:CZ53"/>
    <mergeCell ref="DB53:DF53"/>
    <mergeCell ref="DH53:DL53"/>
    <mergeCell ref="AA55:AC55"/>
    <mergeCell ref="AD55:AG55"/>
    <mergeCell ref="V56:X56"/>
    <mergeCell ref="Y56:Z56"/>
    <mergeCell ref="AA56:AC56"/>
    <mergeCell ref="AD56:AG56"/>
    <mergeCell ref="C55:E55"/>
    <mergeCell ref="F55:G55"/>
    <mergeCell ref="H55:I55"/>
    <mergeCell ref="J55:K55"/>
    <mergeCell ref="L55:M55"/>
    <mergeCell ref="N55:O55"/>
    <mergeCell ref="P55:Q55"/>
    <mergeCell ref="C56:E56"/>
    <mergeCell ref="F56:G56"/>
    <mergeCell ref="H56:I56"/>
    <mergeCell ref="J56:K56"/>
    <mergeCell ref="L56:M56"/>
    <mergeCell ref="N56:O56"/>
    <mergeCell ref="P56:Q56"/>
    <mergeCell ref="R56:S56"/>
    <mergeCell ref="T56:U56"/>
    <mergeCell ref="C57:E57"/>
    <mergeCell ref="F57:G57"/>
    <mergeCell ref="H57:I57"/>
    <mergeCell ref="J57:K57"/>
    <mergeCell ref="L57:M57"/>
    <mergeCell ref="N57:O57"/>
    <mergeCell ref="P57:Q57"/>
    <mergeCell ref="R57:S57"/>
    <mergeCell ref="V55:X55"/>
    <mergeCell ref="C58:E58"/>
    <mergeCell ref="F58:G58"/>
    <mergeCell ref="H58:I58"/>
    <mergeCell ref="J58:K58"/>
    <mergeCell ref="L58:M58"/>
    <mergeCell ref="N58:O58"/>
    <mergeCell ref="P58:Q58"/>
    <mergeCell ref="R58:S58"/>
    <mergeCell ref="T58:U58"/>
    <mergeCell ref="J59:K59"/>
    <mergeCell ref="L59:M59"/>
    <mergeCell ref="N59:O59"/>
    <mergeCell ref="P59:Q59"/>
    <mergeCell ref="R59:S59"/>
    <mergeCell ref="T59:U59"/>
    <mergeCell ref="V57:X57"/>
    <mergeCell ref="Y57:Z57"/>
    <mergeCell ref="R55:S55"/>
    <mergeCell ref="T55:U55"/>
    <mergeCell ref="V58:X58"/>
    <mergeCell ref="Y58:Z58"/>
    <mergeCell ref="Y55:Z55"/>
    <mergeCell ref="AA57:AC57"/>
    <mergeCell ref="N61:O61"/>
    <mergeCell ref="P61:Q61"/>
    <mergeCell ref="R61:S61"/>
    <mergeCell ref="T61:U61"/>
    <mergeCell ref="V59:X59"/>
    <mergeCell ref="Y59:Z59"/>
    <mergeCell ref="AA59:AC59"/>
    <mergeCell ref="AD59:AG59"/>
    <mergeCell ref="V60:X60"/>
    <mergeCell ref="Y60:Z60"/>
    <mergeCell ref="AA60:AC60"/>
    <mergeCell ref="AD60:AG60"/>
    <mergeCell ref="T57:U57"/>
    <mergeCell ref="AD57:AG57"/>
    <mergeCell ref="AA58:AC58"/>
    <mergeCell ref="AD58:AG58"/>
    <mergeCell ref="C60:E60"/>
    <mergeCell ref="F60:G60"/>
    <mergeCell ref="H60:I60"/>
    <mergeCell ref="J60:K60"/>
    <mergeCell ref="L60:M60"/>
    <mergeCell ref="N60:O60"/>
    <mergeCell ref="P60:Q60"/>
    <mergeCell ref="R60:S60"/>
    <mergeCell ref="T60:U60"/>
    <mergeCell ref="C59:E59"/>
    <mergeCell ref="F59:G59"/>
    <mergeCell ref="H59:I59"/>
    <mergeCell ref="R63:S63"/>
    <mergeCell ref="T63:U63"/>
    <mergeCell ref="V61:X61"/>
    <mergeCell ref="Y61:Z61"/>
    <mergeCell ref="AA61:AC61"/>
    <mergeCell ref="AD61:AG61"/>
    <mergeCell ref="C62:E62"/>
    <mergeCell ref="F62:G62"/>
    <mergeCell ref="H62:I62"/>
    <mergeCell ref="J62:K62"/>
    <mergeCell ref="L62:M62"/>
    <mergeCell ref="N62:O62"/>
    <mergeCell ref="P62:Q62"/>
    <mergeCell ref="R62:S62"/>
    <mergeCell ref="T62:U62"/>
    <mergeCell ref="V62:X62"/>
    <mergeCell ref="Y62:Z62"/>
    <mergeCell ref="AA62:AC62"/>
    <mergeCell ref="AD62:AG62"/>
    <mergeCell ref="C61:E61"/>
    <mergeCell ref="F61:G61"/>
    <mergeCell ref="H61:I61"/>
    <mergeCell ref="J61:K61"/>
    <mergeCell ref="L61:M61"/>
    <mergeCell ref="V63:X63"/>
    <mergeCell ref="Y63:Z63"/>
    <mergeCell ref="AA63:AC63"/>
    <mergeCell ref="AD63:AG63"/>
    <mergeCell ref="C64:E64"/>
    <mergeCell ref="F64:G64"/>
    <mergeCell ref="H64:I64"/>
    <mergeCell ref="J64:K64"/>
    <mergeCell ref="L64:M64"/>
    <mergeCell ref="N64:O64"/>
    <mergeCell ref="P64:Q64"/>
    <mergeCell ref="R64:S64"/>
    <mergeCell ref="T64:U64"/>
    <mergeCell ref="V64:X64"/>
    <mergeCell ref="Y64:Z64"/>
    <mergeCell ref="AA64:AC64"/>
    <mergeCell ref="AD64:AG64"/>
    <mergeCell ref="C63:E63"/>
    <mergeCell ref="F63:G63"/>
    <mergeCell ref="H63:I63"/>
    <mergeCell ref="J63:K63"/>
    <mergeCell ref="L63:M63"/>
    <mergeCell ref="N63:O63"/>
    <mergeCell ref="P63:Q63"/>
    <mergeCell ref="X65:AB65"/>
    <mergeCell ref="AC65:AG65"/>
    <mergeCell ref="AN65:AO65"/>
    <mergeCell ref="B66:E66"/>
    <mergeCell ref="AA66:AC66"/>
    <mergeCell ref="C67:E68"/>
    <mergeCell ref="F67:G68"/>
    <mergeCell ref="H67:I68"/>
    <mergeCell ref="J67:U67"/>
    <mergeCell ref="V67:X68"/>
    <mergeCell ref="Y67:Z68"/>
    <mergeCell ref="AA67:AC68"/>
    <mergeCell ref="AD67:AG68"/>
    <mergeCell ref="DB67:DF67"/>
    <mergeCell ref="DH67:DL67"/>
    <mergeCell ref="DN67:DR67"/>
    <mergeCell ref="J68:K68"/>
    <mergeCell ref="L68:M68"/>
    <mergeCell ref="N68:O68"/>
    <mergeCell ref="P68:Q68"/>
    <mergeCell ref="R68:S68"/>
    <mergeCell ref="T68:U68"/>
    <mergeCell ref="N69:O69"/>
    <mergeCell ref="P69:Q69"/>
    <mergeCell ref="R69:S69"/>
    <mergeCell ref="T69:U69"/>
    <mergeCell ref="BX67:CB67"/>
    <mergeCell ref="CD67:CH67"/>
    <mergeCell ref="CJ67:CN67"/>
    <mergeCell ref="CP67:CT67"/>
    <mergeCell ref="CV67:CZ67"/>
    <mergeCell ref="R71:S71"/>
    <mergeCell ref="T71:U71"/>
    <mergeCell ref="V69:X69"/>
    <mergeCell ref="Y69:Z69"/>
    <mergeCell ref="AA69:AC69"/>
    <mergeCell ref="AD69:AG69"/>
    <mergeCell ref="C70:E70"/>
    <mergeCell ref="F70:G70"/>
    <mergeCell ref="H70:I70"/>
    <mergeCell ref="J70:K70"/>
    <mergeCell ref="L70:M70"/>
    <mergeCell ref="N70:O70"/>
    <mergeCell ref="P70:Q70"/>
    <mergeCell ref="R70:S70"/>
    <mergeCell ref="T70:U70"/>
    <mergeCell ref="V70:X70"/>
    <mergeCell ref="Y70:Z70"/>
    <mergeCell ref="AA70:AC70"/>
    <mergeCell ref="AD70:AG70"/>
    <mergeCell ref="C69:E69"/>
    <mergeCell ref="F69:G69"/>
    <mergeCell ref="H69:I69"/>
    <mergeCell ref="J69:K69"/>
    <mergeCell ref="L69:M69"/>
    <mergeCell ref="V71:X71"/>
    <mergeCell ref="Y71:Z71"/>
    <mergeCell ref="AA71:AC71"/>
    <mergeCell ref="AD71:AG71"/>
    <mergeCell ref="C72:E72"/>
    <mergeCell ref="F72:G72"/>
    <mergeCell ref="H72:I72"/>
    <mergeCell ref="J72:K72"/>
    <mergeCell ref="L72:M72"/>
    <mergeCell ref="N72:O72"/>
    <mergeCell ref="P72:Q72"/>
    <mergeCell ref="R72:S72"/>
    <mergeCell ref="T72:U72"/>
    <mergeCell ref="V72:X72"/>
    <mergeCell ref="Y72:Z72"/>
    <mergeCell ref="AA72:AC72"/>
    <mergeCell ref="AD72:AG72"/>
    <mergeCell ref="C71:E71"/>
    <mergeCell ref="F71:G71"/>
    <mergeCell ref="H71:I71"/>
    <mergeCell ref="J71:K71"/>
    <mergeCell ref="L71:M71"/>
    <mergeCell ref="N71:O71"/>
    <mergeCell ref="P71:Q71"/>
    <mergeCell ref="AD74:AG74"/>
    <mergeCell ref="C73:E73"/>
    <mergeCell ref="F73:G73"/>
    <mergeCell ref="H73:I73"/>
    <mergeCell ref="J73:K73"/>
    <mergeCell ref="L73:M73"/>
    <mergeCell ref="N73:O73"/>
    <mergeCell ref="P73:Q73"/>
    <mergeCell ref="R73:S73"/>
    <mergeCell ref="T73:U73"/>
    <mergeCell ref="J74:K74"/>
    <mergeCell ref="L74:M74"/>
    <mergeCell ref="N74:O74"/>
    <mergeCell ref="P74:Q74"/>
    <mergeCell ref="R74:S74"/>
    <mergeCell ref="T74:U74"/>
    <mergeCell ref="V74:X74"/>
    <mergeCell ref="Y74:Z74"/>
    <mergeCell ref="AA74:AC74"/>
    <mergeCell ref="X76:AB76"/>
    <mergeCell ref="AC76:AG76"/>
    <mergeCell ref="AN76:AO76"/>
    <mergeCell ref="AS1:AU1"/>
    <mergeCell ref="V75:X75"/>
    <mergeCell ref="Y75:Z75"/>
    <mergeCell ref="AA75:AC75"/>
    <mergeCell ref="AD75:AG75"/>
    <mergeCell ref="C75:E75"/>
    <mergeCell ref="F75:G75"/>
    <mergeCell ref="H75:I75"/>
    <mergeCell ref="J75:K75"/>
    <mergeCell ref="L75:M75"/>
    <mergeCell ref="N75:O75"/>
    <mergeCell ref="P75:Q75"/>
    <mergeCell ref="R75:S75"/>
    <mergeCell ref="T75:U75"/>
    <mergeCell ref="V73:X73"/>
    <mergeCell ref="Y73:Z73"/>
    <mergeCell ref="AA73:AC73"/>
    <mergeCell ref="AD73:AG73"/>
    <mergeCell ref="C74:E74"/>
    <mergeCell ref="F74:G74"/>
    <mergeCell ref="H74:I74"/>
  </mergeCells>
  <phoneticPr fontId="14" type="noConversion"/>
  <hyperlinks>
    <hyperlink ref="T4:AG4" location="'Editable Copy'!A1" display="By: JMVC Consulting Structural Engineers" xr:uid="{8439A8C7-968A-CD4F-99FF-A1A3106C2F26}"/>
  </hyperlinks>
  <printOptions horizontalCentered="1"/>
  <pageMargins left="0.35" right="0.35" top="0.5" bottom="0.5" header="0.3" footer="0.3"/>
  <pageSetup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755DE-39C5-4689-929E-AC200E753E36}">
  <dimension ref="A1:A10"/>
  <sheetViews>
    <sheetView workbookViewId="0">
      <selection activeCell="C18" sqref="C18"/>
    </sheetView>
  </sheetViews>
  <sheetFormatPr baseColWidth="10" defaultColWidth="9.1640625" defaultRowHeight="15" x14ac:dyDescent="0.2"/>
  <cols>
    <col min="1" max="1" width="76.33203125" bestFit="1" customWidth="1"/>
    <col min="2" max="16384" width="9.1640625" style="1"/>
  </cols>
  <sheetData>
    <row r="1" spans="1:1" ht="19" x14ac:dyDescent="0.25">
      <c r="A1" s="2" t="s">
        <v>98</v>
      </c>
    </row>
    <row r="2" spans="1:1" x14ac:dyDescent="0.2">
      <c r="A2" t="s">
        <v>91</v>
      </c>
    </row>
    <row r="3" spans="1:1" x14ac:dyDescent="0.2">
      <c r="A3" t="s">
        <v>95</v>
      </c>
    </row>
    <row r="4" spans="1:1" x14ac:dyDescent="0.2">
      <c r="A4" t="s">
        <v>96</v>
      </c>
    </row>
    <row r="5" spans="1:1" x14ac:dyDescent="0.2">
      <c r="A5" t="s">
        <v>97</v>
      </c>
    </row>
    <row r="6" spans="1:1" x14ac:dyDescent="0.2">
      <c r="A6" t="s">
        <v>99</v>
      </c>
    </row>
    <row r="9" spans="1:1" ht="19" x14ac:dyDescent="0.25">
      <c r="A9" s="2" t="s">
        <v>100</v>
      </c>
    </row>
    <row r="10" spans="1:1" x14ac:dyDescent="0.2">
      <c r="A10" t="s">
        <v>101</v>
      </c>
    </row>
  </sheetData>
  <sheetProtection algorithmName="SHA-512" hashValue="4MWVOK1nnuBFXUILW/pxkmTts/t91JU9Qd/0rQ9LhKg1yQbf4SovHYESYTCoxnRNa6HOgts9lNcTAvwhSOPYlQ==" saltValue="V2k72TAAoBn50tEYsT1n+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87E75-1A47-D545-8355-BA7EC4661B5B}">
  <dimension ref="A1:G9"/>
  <sheetViews>
    <sheetView showGridLines="0" zoomScaleNormal="100" workbookViewId="0">
      <selection activeCell="C2" sqref="C2"/>
    </sheetView>
  </sheetViews>
  <sheetFormatPr baseColWidth="10" defaultRowHeight="21" x14ac:dyDescent="0.25"/>
  <cols>
    <col min="1" max="16384" width="10.83203125" style="5"/>
  </cols>
  <sheetData>
    <row r="1" spans="1:7" x14ac:dyDescent="0.25">
      <c r="A1" s="5" t="s">
        <v>110</v>
      </c>
    </row>
    <row r="2" spans="1:7" x14ac:dyDescent="0.25">
      <c r="B2" s="3" t="s">
        <v>111</v>
      </c>
      <c r="C2" s="4"/>
      <c r="D2" s="4"/>
      <c r="E2" s="4"/>
      <c r="F2" s="4"/>
      <c r="G2" s="4"/>
    </row>
    <row r="3" spans="1:7" x14ac:dyDescent="0.25">
      <c r="B3" s="4" t="s">
        <v>103</v>
      </c>
      <c r="C3" s="4"/>
      <c r="D3" s="4"/>
      <c r="E3" s="4"/>
      <c r="F3" s="4"/>
      <c r="G3" s="4"/>
    </row>
    <row r="4" spans="1:7" x14ac:dyDescent="0.25">
      <c r="B4" s="4" t="s">
        <v>104</v>
      </c>
      <c r="C4" s="4"/>
      <c r="D4" s="4"/>
      <c r="E4" s="4"/>
      <c r="F4" s="4"/>
      <c r="G4" s="4"/>
    </row>
    <row r="5" spans="1:7" x14ac:dyDescent="0.25">
      <c r="B5" s="4" t="s">
        <v>105</v>
      </c>
      <c r="C5" s="4"/>
      <c r="D5" s="4"/>
      <c r="E5" s="4"/>
      <c r="F5" s="4"/>
      <c r="G5" s="4"/>
    </row>
    <row r="6" spans="1:7" x14ac:dyDescent="0.25">
      <c r="B6" s="4" t="s">
        <v>106</v>
      </c>
      <c r="C6" s="4"/>
      <c r="D6" s="4"/>
      <c r="E6" s="4"/>
      <c r="F6" s="4"/>
      <c r="G6" s="4"/>
    </row>
    <row r="7" spans="1:7" x14ac:dyDescent="0.25">
      <c r="B7" s="4" t="s">
        <v>107</v>
      </c>
      <c r="C7" s="4"/>
      <c r="D7" s="4"/>
      <c r="E7" s="4"/>
      <c r="F7" s="4"/>
      <c r="G7" s="4"/>
    </row>
    <row r="8" spans="1:7" x14ac:dyDescent="0.25">
      <c r="B8" s="4" t="s">
        <v>108</v>
      </c>
      <c r="C8" s="4"/>
      <c r="D8" s="4"/>
      <c r="E8" s="4"/>
      <c r="F8" s="4"/>
      <c r="G8" s="4"/>
    </row>
    <row r="9" spans="1:7" x14ac:dyDescent="0.25">
      <c r="B9" s="4" t="s">
        <v>109</v>
      </c>
      <c r="C9" s="4"/>
      <c r="D9" s="4"/>
      <c r="E9" s="4"/>
      <c r="F9" s="4"/>
      <c r="G9" s="4"/>
    </row>
  </sheetData>
  <sheetProtection algorithmName="SHA-512" hashValue="RJSxqY8MuhyGDJADuT46a+4s953i5kzaaLEl1dQI9EPadQXw/2H9lqOwQpNEgXi6zmun+IKMqyUPkEwiBjfJTQ==" saltValue="YQpVrj9KyHBcRXL/KMXeKA==" spinCount="100000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Rebar Cutting List</vt:lpstr>
      <vt:lpstr>Features</vt:lpstr>
      <vt:lpstr>Editable Copy</vt:lpstr>
      <vt:lpstr>'Rebar Cutting List'!Print_Area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mjhoea Castillo</cp:lastModifiedBy>
  <cp:lastPrinted>2013-02-26T16:30:39Z</cp:lastPrinted>
  <dcterms:created xsi:type="dcterms:W3CDTF">2013-02-25T23:59:35Z</dcterms:created>
  <dcterms:modified xsi:type="dcterms:W3CDTF">2023-12-27T17:48:37Z</dcterms:modified>
</cp:coreProperties>
</file>